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icto\Downloads\"/>
    </mc:Choice>
  </mc:AlternateContent>
  <xr:revisionPtr revIDLastSave="0" documentId="13_ncr:1_{539E367C-C51A-405F-8099-BA1C52635AA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alendario acciones" sheetId="2" r:id="rId1"/>
    <sheet name="Mecanismos de control" sheetId="1" r:id="rId2"/>
    <sheet name="Presupuestos, ROI y ROAS" sheetId="3" r:id="rId3"/>
    <sheet name="Contingencias y priorización" sheetId="6" r:id="rId4"/>
    <sheet name="Fichas resumen " sheetId="4" r:id="rId5"/>
    <sheet name="Coste de personal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3" l="1"/>
  <c r="E98" i="3"/>
  <c r="D98" i="3"/>
  <c r="F98" i="3" l="1"/>
  <c r="E65" i="3"/>
  <c r="D65" i="3"/>
  <c r="F64" i="3"/>
  <c r="F63" i="3"/>
  <c r="F65" i="3" s="1"/>
  <c r="D63" i="3"/>
  <c r="L8" i="1"/>
  <c r="L7" i="1"/>
  <c r="L9" i="1"/>
  <c r="L10" i="1"/>
  <c r="L11" i="1"/>
  <c r="L12" i="1"/>
  <c r="L13" i="1"/>
  <c r="L14" i="1"/>
  <c r="L15" i="1"/>
  <c r="L6" i="1"/>
  <c r="J7" i="1"/>
  <c r="J8" i="1"/>
  <c r="J9" i="1"/>
  <c r="J10" i="1"/>
  <c r="J11" i="1"/>
  <c r="J12" i="1"/>
  <c r="J13" i="1"/>
  <c r="J14" i="1"/>
  <c r="J15" i="1"/>
  <c r="J6" i="1"/>
  <c r="G18" i="3" l="1"/>
  <c r="G13" i="3"/>
  <c r="G11" i="3"/>
  <c r="G9" i="3"/>
  <c r="G8" i="3"/>
  <c r="G7" i="3"/>
  <c r="G6" i="3"/>
  <c r="G5" i="3"/>
  <c r="V56" i="3"/>
  <c r="W56" i="3" s="1"/>
  <c r="X56" i="3" s="1"/>
  <c r="Y56" i="3" s="1"/>
  <c r="G21" i="3" s="1"/>
  <c r="V55" i="3"/>
  <c r="W55" i="3" s="1"/>
  <c r="X55" i="3" s="1"/>
  <c r="Y55" i="3" s="1"/>
  <c r="V54" i="3"/>
  <c r="W54" i="3" s="1"/>
  <c r="X54" i="3" s="1"/>
  <c r="Y54" i="3" s="1"/>
  <c r="G20" i="3" s="1"/>
  <c r="V53" i="3"/>
  <c r="W53" i="3" s="1"/>
  <c r="X53" i="3" s="1"/>
  <c r="Y53" i="3" s="1"/>
  <c r="G14" i="3" s="1"/>
  <c r="V52" i="3"/>
  <c r="W52" i="3" s="1"/>
  <c r="X52" i="3" s="1"/>
  <c r="Y52" i="3" s="1"/>
  <c r="V51" i="3"/>
  <c r="W51" i="3" s="1"/>
  <c r="X51" i="3" s="1"/>
  <c r="Y51" i="3" s="1"/>
  <c r="G19" i="3" s="1"/>
  <c r="V50" i="3"/>
  <c r="W50" i="3" s="1"/>
  <c r="X50" i="3" s="1"/>
  <c r="Y50" i="3" s="1"/>
  <c r="V49" i="3"/>
  <c r="W49" i="3" s="1"/>
  <c r="X49" i="3" s="1"/>
  <c r="Y49" i="3" s="1"/>
  <c r="H15" i="8"/>
  <c r="I15" i="8" s="1"/>
  <c r="J15" i="8" s="1"/>
  <c r="K15" i="8" s="1"/>
  <c r="H14" i="8"/>
  <c r="I14" i="8" s="1"/>
  <c r="J14" i="8" s="1"/>
  <c r="K14" i="8" s="1"/>
  <c r="H13" i="8"/>
  <c r="I13" i="8" s="1"/>
  <c r="J13" i="8" s="1"/>
  <c r="K13" i="8" s="1"/>
  <c r="H12" i="8"/>
  <c r="I12" i="8" s="1"/>
  <c r="J12" i="8" s="1"/>
  <c r="K12" i="8" s="1"/>
  <c r="H11" i="8"/>
  <c r="I11" i="8" s="1"/>
  <c r="J11" i="8" s="1"/>
  <c r="K11" i="8" s="1"/>
  <c r="H10" i="8"/>
  <c r="I10" i="8" s="1"/>
  <c r="J10" i="8" s="1"/>
  <c r="K10" i="8" s="1"/>
  <c r="H9" i="8"/>
  <c r="I9" i="8" s="1"/>
  <c r="J9" i="8" s="1"/>
  <c r="K9" i="8" s="1"/>
  <c r="H8" i="8"/>
  <c r="I8" i="8" s="1"/>
  <c r="J8" i="8" s="1"/>
  <c r="K8" i="8" s="1"/>
  <c r="G15" i="3" l="1"/>
  <c r="G16" i="3"/>
  <c r="G17" i="3"/>
  <c r="G22" i="3"/>
  <c r="M11" i="1"/>
  <c r="M9" i="1"/>
  <c r="M6" i="1" l="1"/>
  <c r="D53" i="3"/>
  <c r="D55" i="3" l="1"/>
  <c r="K22" i="6"/>
  <c r="K20" i="6" l="1"/>
  <c r="K9" i="3"/>
  <c r="K11" i="3"/>
  <c r="K13" i="3"/>
  <c r="K14" i="3"/>
  <c r="K15" i="3"/>
  <c r="K19" i="3"/>
  <c r="K20" i="3"/>
  <c r="K21" i="3"/>
  <c r="K22" i="3"/>
  <c r="K17" i="6"/>
  <c r="K6" i="3" s="1"/>
  <c r="K26" i="6"/>
  <c r="K25" i="6"/>
  <c r="K24" i="6"/>
  <c r="K33" i="6"/>
  <c r="K32" i="6"/>
  <c r="K31" i="6"/>
  <c r="K30" i="6"/>
  <c r="K16" i="6"/>
  <c r="K5" i="3" s="1"/>
  <c r="E55" i="3"/>
  <c r="H27" i="3" l="1"/>
  <c r="E85" i="3"/>
  <c r="E89" i="3"/>
  <c r="H33" i="3"/>
  <c r="E86" i="3"/>
  <c r="G10" i="3"/>
  <c r="E78" i="3" s="1"/>
  <c r="G12" i="3"/>
  <c r="E80" i="3" s="1"/>
  <c r="E90" i="3"/>
  <c r="E88" i="3"/>
  <c r="E87" i="3"/>
  <c r="E84" i="3"/>
  <c r="E83" i="3"/>
  <c r="E82" i="3"/>
  <c r="E79" i="3"/>
  <c r="E81" i="3"/>
  <c r="E77" i="3"/>
  <c r="E76" i="3"/>
  <c r="E75" i="3"/>
  <c r="E74" i="3"/>
  <c r="E73" i="3"/>
  <c r="E91" i="3" l="1"/>
  <c r="H36" i="3"/>
  <c r="H26" i="3"/>
  <c r="J21" i="3" s="1"/>
  <c r="F32" i="6" s="1"/>
  <c r="M7" i="1"/>
  <c r="M8" i="1"/>
  <c r="M10" i="1"/>
  <c r="M12" i="1"/>
  <c r="M13" i="1"/>
  <c r="M14" i="1"/>
  <c r="M15" i="1"/>
  <c r="J22" i="3" l="1"/>
  <c r="F33" i="6" s="1"/>
  <c r="J17" i="3"/>
  <c r="F28" i="6" s="1"/>
  <c r="J19" i="3"/>
  <c r="F30" i="6" s="1"/>
  <c r="J20" i="3"/>
  <c r="F31" i="6" s="1"/>
  <c r="J14" i="3"/>
  <c r="F25" i="6" s="1"/>
  <c r="J16" i="3"/>
  <c r="F27" i="6" s="1"/>
  <c r="J15" i="3"/>
  <c r="F26" i="6" s="1"/>
  <c r="J13" i="3"/>
  <c r="F24" i="6" s="1"/>
  <c r="J10" i="3"/>
  <c r="F21" i="6" s="1"/>
  <c r="J11" i="3"/>
  <c r="F22" i="6" s="1"/>
  <c r="J12" i="3"/>
  <c r="F23" i="6" s="1"/>
  <c r="J9" i="3"/>
  <c r="F20" i="6" s="1"/>
  <c r="J7" i="3"/>
  <c r="F18" i="6" s="1"/>
  <c r="J5" i="3"/>
  <c r="F16" i="6" s="1"/>
  <c r="J6" i="3"/>
  <c r="F17" i="6" s="1"/>
  <c r="J8" i="3"/>
  <c r="F19" i="6" s="1"/>
  <c r="F54" i="3"/>
  <c r="F53" i="3" l="1"/>
  <c r="K29" i="6" l="1"/>
  <c r="K18" i="3" s="1"/>
  <c r="D91" i="3" l="1"/>
  <c r="F91" i="3" s="1"/>
  <c r="K18" i="6" l="1"/>
  <c r="K19" i="6"/>
  <c r="K8" i="3" s="1"/>
  <c r="K21" i="6"/>
  <c r="K10" i="3" s="1"/>
  <c r="K23" i="6"/>
  <c r="K12" i="3" s="1"/>
  <c r="K27" i="6"/>
  <c r="K16" i="3" s="1"/>
  <c r="K28" i="6"/>
  <c r="K17" i="3" s="1"/>
  <c r="F55" i="3"/>
  <c r="K7" i="3" l="1"/>
  <c r="D90" i="3"/>
  <c r="F90" i="3" s="1"/>
  <c r="D88" i="3"/>
  <c r="F88" i="3" s="1"/>
  <c r="D80" i="3"/>
  <c r="F80" i="3" s="1"/>
  <c r="D87" i="3"/>
  <c r="F87" i="3" s="1"/>
  <c r="D86" i="3"/>
  <c r="F86" i="3" s="1"/>
  <c r="D78" i="3"/>
  <c r="F78" i="3" s="1"/>
  <c r="D85" i="3"/>
  <c r="F85" i="3" s="1"/>
  <c r="D81" i="3"/>
  <c r="F81" i="3" s="1"/>
  <c r="D74" i="3"/>
  <c r="F74" i="3" s="1"/>
  <c r="D76" i="3"/>
  <c r="F76" i="3" s="1"/>
  <c r="D83" i="3"/>
  <c r="F83" i="3" s="1"/>
  <c r="D79" i="3"/>
  <c r="F79" i="3" s="1"/>
  <c r="D73" i="3"/>
  <c r="D75" i="3"/>
  <c r="F75" i="3" s="1"/>
  <c r="D84" i="3"/>
  <c r="F84" i="3" s="1"/>
  <c r="D82" i="3"/>
  <c r="F82" i="3" s="1"/>
  <c r="D89" i="3"/>
  <c r="F89" i="3" s="1"/>
  <c r="D77" i="3"/>
  <c r="F77" i="3" s="1"/>
  <c r="H37" i="3"/>
  <c r="G73" i="3" l="1"/>
  <c r="F73" i="3"/>
  <c r="H38" i="3"/>
  <c r="E92" i="3" s="1"/>
  <c r="G79" i="3"/>
  <c r="G85" i="3"/>
  <c r="G82" i="3"/>
  <c r="G84" i="3"/>
  <c r="G75" i="3"/>
  <c r="G83" i="3"/>
  <c r="G76" i="3"/>
  <c r="G74" i="3"/>
  <c r="G81" i="3"/>
  <c r="G78" i="3"/>
  <c r="G86" i="3"/>
  <c r="G87" i="3"/>
  <c r="G80" i="3"/>
  <c r="G77" i="3"/>
  <c r="G88" i="3"/>
  <c r="G89" i="3"/>
  <c r="G90" i="3"/>
  <c r="G91" i="3"/>
  <c r="H39" i="3" l="1"/>
  <c r="J18" i="3" s="1"/>
  <c r="F29" i="6" s="1"/>
  <c r="D92" i="3"/>
  <c r="F92" i="3" l="1"/>
  <c r="G92" i="3"/>
</calcChain>
</file>

<file path=xl/sharedStrings.xml><?xml version="1.0" encoding="utf-8"?>
<sst xmlns="http://schemas.openxmlformats.org/spreadsheetml/2006/main" count="652" uniqueCount="313">
  <si>
    <t xml:space="preserve"> </t>
  </si>
  <si>
    <t xml:space="preserve">1. Acción </t>
  </si>
  <si>
    <t>Programa de acciones de marketing digital</t>
  </si>
  <si>
    <t xml:space="preserve">Presupuesto: </t>
  </si>
  <si>
    <t xml:space="preserve">Inversión </t>
  </si>
  <si>
    <t>Beneficio:</t>
  </si>
  <si>
    <t>mes 1</t>
  </si>
  <si>
    <t>2. Estrategia</t>
  </si>
  <si>
    <t xml:space="preserve">3. Responsable </t>
  </si>
  <si>
    <t>mes 2</t>
  </si>
  <si>
    <t>mes 3</t>
  </si>
  <si>
    <t>mes 4</t>
  </si>
  <si>
    <t>mes 5</t>
  </si>
  <si>
    <t>mes 6</t>
  </si>
  <si>
    <t xml:space="preserve">ROI Y ROAS </t>
  </si>
  <si>
    <t>Presupuesto:</t>
  </si>
  <si>
    <t xml:space="preserve">Nº </t>
  </si>
  <si>
    <t xml:space="preserve">Accion </t>
  </si>
  <si>
    <t xml:space="preserve">Prioridad </t>
  </si>
  <si>
    <t>Riesgos</t>
  </si>
  <si>
    <t>Posibles soluciones</t>
  </si>
  <si>
    <t>Probabilidad de riesgo</t>
  </si>
  <si>
    <t>Asignación del presupuesto de contingencias</t>
  </si>
  <si>
    <t>Salario mensual medio</t>
  </si>
  <si>
    <t>Coste por hora</t>
  </si>
  <si>
    <t>SEO/SEM specialist</t>
  </si>
  <si>
    <t>Community Manager</t>
  </si>
  <si>
    <t>Digital Communication Specialist</t>
  </si>
  <si>
    <t>Webmaster</t>
  </si>
  <si>
    <t>Content Manager</t>
  </si>
  <si>
    <t>Digital Account Manager</t>
  </si>
  <si>
    <t>Social CRM Manager</t>
  </si>
  <si>
    <t>Customer Service/Experience</t>
  </si>
  <si>
    <t xml:space="preserve">horas </t>
  </si>
  <si>
    <t xml:space="preserve">Total:  </t>
  </si>
  <si>
    <t xml:space="preserve">euros </t>
  </si>
  <si>
    <t>Email Marketing</t>
  </si>
  <si>
    <t>Página Web</t>
  </si>
  <si>
    <t>CRM</t>
  </si>
  <si>
    <t xml:space="preserve">1. Acción digital </t>
  </si>
  <si>
    <t xml:space="preserve">4. Descripción de la tarifa </t>
  </si>
  <si>
    <t>1. Acción de compra</t>
  </si>
  <si>
    <t>Acciones de Optimización</t>
  </si>
  <si>
    <t>Planificación estratégica de acciones, elección de palabras clave y creatividades</t>
  </si>
  <si>
    <t>Definición de los objetivos de campaña y análisis interno/externo de negocio</t>
  </si>
  <si>
    <t>Configuración de calendarios, presupuestos e indicadores de medición</t>
  </si>
  <si>
    <t>Análisis Optimización Web</t>
  </si>
  <si>
    <t>Lanzamiento Campaña Publicitaria SEM Grupo 2</t>
  </si>
  <si>
    <t>Lanzamiento Campaña Publicitaria SEM Grupo 1</t>
  </si>
  <si>
    <t xml:space="preserve">Lanzamiento de Campaña Publicitaria en Instagram </t>
  </si>
  <si>
    <t>Fase 0. Preparación</t>
  </si>
  <si>
    <t xml:space="preserve">Elaboración de contenidos Newsletter </t>
  </si>
  <si>
    <t>Lanzamiento de contenidos Newsletter</t>
  </si>
  <si>
    <t>Planificación de contenidos y creación de creatividades de Instagram</t>
  </si>
  <si>
    <t>Planificación de contenidos y creación de creatividades de TikTok</t>
  </si>
  <si>
    <t>Publicación de contenidos en Instagram</t>
  </si>
  <si>
    <t>Publicación de contenidos en TikTok</t>
  </si>
  <si>
    <t>Planificación de contenidos del portal de noticias (Marketing de contenidos)</t>
  </si>
  <si>
    <t>Publicación de contenidos del portal de noticias (Marketing de contenidos)</t>
  </si>
  <si>
    <t>Planificación y creación del formato Newsletter</t>
  </si>
  <si>
    <t>Elaboración de contenidos para el curso de jardinería</t>
  </si>
  <si>
    <t>Lanzamiento de contenidos dirigidos al curso de jardinería</t>
  </si>
  <si>
    <t>Responder a las dudas de los participantes al curso de jardinería</t>
  </si>
  <si>
    <t>Comunicación de valor añadido</t>
  </si>
  <si>
    <t>Planificación de descuentos</t>
  </si>
  <si>
    <t>Lanzamiento de ofertas estacionales y al cliente fiel</t>
  </si>
  <si>
    <t>Lanzamiento de correos periódicos e-mail marketing</t>
  </si>
  <si>
    <t>Respuesta al feedback positivo y negativo</t>
  </si>
  <si>
    <t>Fase 1. Conciencia</t>
  </si>
  <si>
    <t>Fase 2. Interés</t>
  </si>
  <si>
    <t>Fase 3. Compra</t>
  </si>
  <si>
    <t>Community manager</t>
  </si>
  <si>
    <t>Especialista SEO</t>
  </si>
  <si>
    <t>Especialista SEM</t>
  </si>
  <si>
    <t>Content manager</t>
  </si>
  <si>
    <t>Customer service/experience</t>
  </si>
  <si>
    <t>mes 7</t>
  </si>
  <si>
    <t>Lanzamiento de incentivos de feedback</t>
  </si>
  <si>
    <t>Creación de contenido en redes sociales (Instragram y TikTok)</t>
  </si>
  <si>
    <t>Marketing de contenidos portal de noticias</t>
  </si>
  <si>
    <t>Descuentos estacionales</t>
  </si>
  <si>
    <t>Encuestas de satisfacción</t>
  </si>
  <si>
    <t xml:space="preserve">5. Inversión </t>
  </si>
  <si>
    <t>3.Unidades</t>
  </si>
  <si>
    <t xml:space="preserve">2. Coste unitario de cada táctica digital </t>
  </si>
  <si>
    <t>Coste Campaña Publicitaria SEM</t>
  </si>
  <si>
    <t>Coste Campaña Publicitaria Instagram</t>
  </si>
  <si>
    <t>Mailchimp y Google Analytics</t>
  </si>
  <si>
    <t>Salesforce CRM</t>
  </si>
  <si>
    <t>Fase 1</t>
  </si>
  <si>
    <t>Fase 2</t>
  </si>
  <si>
    <t>Fase 3</t>
  </si>
  <si>
    <t>Coste de puja de las palabras clave de Google Ads</t>
  </si>
  <si>
    <t>Prespuesto destinado a la repercusión pagada en redes sociales</t>
  </si>
  <si>
    <t>Contenidos adecuados al SEO, Calendarización de publicaciones, elección de temas de los artículos, elaboración de artículos</t>
  </si>
  <si>
    <t>Pruebas A/B</t>
  </si>
  <si>
    <t>Gestión de la estrategia de precio</t>
  </si>
  <si>
    <t>Respuesta al feedback</t>
  </si>
  <si>
    <t>Fase 4. Fidelización</t>
  </si>
  <si>
    <t>Fase 5. Evangelización</t>
  </si>
  <si>
    <t>Preparación de bases de datos, reglas, plantillas y macros de las creatividades</t>
  </si>
  <si>
    <t>Lanzamiento de encuestas de satisfacción</t>
  </si>
  <si>
    <t>Close the loop</t>
  </si>
  <si>
    <t>Top 5 en posicionamiento en buscadores</t>
  </si>
  <si>
    <t>Lograr un mínimo de 50% visitas mensuales a las áreas de contenido</t>
  </si>
  <si>
    <t>Incremento de 916 seguidores en Instagram</t>
  </si>
  <si>
    <t>Alcanzar 500 seguidores en TikTok</t>
  </si>
  <si>
    <t>Número de registrados a la newsletter</t>
  </si>
  <si>
    <t>Incremento del 50% sobre las compras</t>
  </si>
  <si>
    <t>Obtención del 90% de respuestas a la encuesta</t>
  </si>
  <si>
    <t>Alcanzar el 90% de respuestas de satisfacción</t>
  </si>
  <si>
    <t>Alcanzar 25 reseñas en Google My Business</t>
  </si>
  <si>
    <t>SEMrush y Google Analytics</t>
  </si>
  <si>
    <t>Hootsuite e Instagram estadísticas</t>
  </si>
  <si>
    <t>Hootsuite y TIkTok estadísticas</t>
  </si>
  <si>
    <t>Administrador de Google My Business</t>
  </si>
  <si>
    <t>2. Indicadores</t>
  </si>
  <si>
    <t xml:space="preserve">3. KPI Objetivo </t>
  </si>
  <si>
    <t xml:space="preserve">4. Acumulado medición </t>
  </si>
  <si>
    <t xml:space="preserve">5. KPI obtenido </t>
  </si>
  <si>
    <t>Mensual</t>
  </si>
  <si>
    <t xml:space="preserve"> Número de visitas en el dominio principal</t>
  </si>
  <si>
    <t>Campaña web, SEO y SEM</t>
  </si>
  <si>
    <t>Número de visitas a áreas de contenido</t>
  </si>
  <si>
    <t>Número de seguidores en Instagram</t>
  </si>
  <si>
    <t>Número de seguidores en TikTok</t>
  </si>
  <si>
    <t>Campaña orgánica y publicitaria en Instagram</t>
  </si>
  <si>
    <t>Número de alumnos de los cursos</t>
  </si>
  <si>
    <t>Alcanzar 20 registros a la newsletter</t>
  </si>
  <si>
    <t>Campaña Newsletter</t>
  </si>
  <si>
    <t>Campaña cursos</t>
  </si>
  <si>
    <t>Alcanzar a 20 alumnos durante la campaña</t>
  </si>
  <si>
    <t>Campaña de fidelización</t>
  </si>
  <si>
    <t>Obtención de respuestas a la encuesta</t>
  </si>
  <si>
    <t>Obtención de respuestas satisfactorias a la encuesta</t>
  </si>
  <si>
    <t>Incremento de reseñas en Google My Business</t>
  </si>
  <si>
    <t>Quincenal</t>
  </si>
  <si>
    <t>Semanal</t>
  </si>
  <si>
    <t>Especialista en SEO</t>
  </si>
  <si>
    <t>Campaña reseñas</t>
  </si>
  <si>
    <t>Webmaster y Especialista en SEM</t>
  </si>
  <si>
    <t>Número de nuevos clientes</t>
  </si>
  <si>
    <t>6. Herramientas</t>
  </si>
  <si>
    <t xml:space="preserve">7. Medición </t>
  </si>
  <si>
    <t xml:space="preserve">8.KPI total de impacto acción </t>
  </si>
  <si>
    <t>9. Periodicidad</t>
  </si>
  <si>
    <t>10. Desviación objetivo SMART</t>
  </si>
  <si>
    <t>11. Porcentaje de desviación</t>
  </si>
  <si>
    <t xml:space="preserve">12. Responsable de la medición </t>
  </si>
  <si>
    <t>Configuración de Newsletter y Cursos</t>
  </si>
  <si>
    <t>Creación Área Cliente</t>
  </si>
  <si>
    <t>Trabajo sobre el SEO, calendarización, redacción y filmación de contenidos</t>
  </si>
  <si>
    <t>Rediseño web, corrección de la estructura, corrección sobre la indexación de enlaces</t>
  </si>
  <si>
    <t>Análisis web y rectificaciones SEO</t>
  </si>
  <si>
    <t>Diseño e integración de los nuevos apartados, trabajo sobre la experiencia del usuario y el Customer Journey Web</t>
  </si>
  <si>
    <t>Contacto y gestión de la relación con el cliente, envío de correos periódicos, seguimiento de los correos, Close the Loop</t>
  </si>
  <si>
    <t>Incentivo de feedback</t>
  </si>
  <si>
    <t>Mensajes de agradecimiento y descuentos exclusivos</t>
  </si>
  <si>
    <t>Responder a las reseñas positivas y negativas de los usuarios, atender a los clientes en un máximo de 3 días laborables, comunicar las opiniones negativas a la empresa con tal de corregirlas</t>
  </si>
  <si>
    <t>Fase 4</t>
  </si>
  <si>
    <t>Fase 5</t>
  </si>
  <si>
    <t>Configuración de campaña, elección de palabras clave, optimización del presupuesto, segmentación del público objetivo</t>
  </si>
  <si>
    <t>Elaboración Campaña Publicitaria SEM</t>
  </si>
  <si>
    <t>Configuración de campaña, elección de hashtags, elaboración de creatividades, optimización del presupuesto, segmentación del público objetivo</t>
  </si>
  <si>
    <t>Calendarización de contenidos, elección de hashtags, elaboración de creatividades y copies, publicación de contenidos semanales segmentación del público objetivo</t>
  </si>
  <si>
    <t>Contenidos adecuados al SEO, Calendarización de publicaciones mensual, elección de temas de los artículos, elaboración de artículos</t>
  </si>
  <si>
    <t>Contenidos adecuados al SEO, confección de los videotutoriales, elección de temas, respuesta a la dudas del cliente</t>
  </si>
  <si>
    <t>Altas jardines</t>
  </si>
  <si>
    <t>Altas mobiliario</t>
  </si>
  <si>
    <t>Número de conversiones</t>
  </si>
  <si>
    <t>Beneficio medio unitario</t>
  </si>
  <si>
    <t>Beneficio total</t>
  </si>
  <si>
    <t>horas</t>
  </si>
  <si>
    <t>Elaboración Campaña Publicitaria Instagram</t>
  </si>
  <si>
    <t>6. Fase de la Estrategia</t>
  </si>
  <si>
    <t xml:space="preserve">7. Prioridad </t>
  </si>
  <si>
    <t>8. Porcentaje de Coste de la Acción sobre el total digital</t>
  </si>
  <si>
    <t>Elaboración de Newsletter</t>
  </si>
  <si>
    <t>Elaboración de los Cursos de jardinería</t>
  </si>
  <si>
    <t>Monitorización y evaluación de resultados a raíz de las encuestas y envío periódico</t>
  </si>
  <si>
    <t>SEMRush</t>
  </si>
  <si>
    <t>Hootsuite</t>
  </si>
  <si>
    <t>Mailchimp</t>
  </si>
  <si>
    <t>Salesforce</t>
  </si>
  <si>
    <t xml:space="preserve">Gasto total digital: </t>
  </si>
  <si>
    <t xml:space="preserve">Número total de acciones: </t>
  </si>
  <si>
    <t>Total general:</t>
  </si>
  <si>
    <t xml:space="preserve">Plan de contingencia al 5% </t>
  </si>
  <si>
    <t>TOTAL DE GASTOS GENERAL:</t>
  </si>
  <si>
    <t>ROI%
Incluyendo gastos generales</t>
  </si>
  <si>
    <t>ROAS
Únicamente campaña publicitaria</t>
  </si>
  <si>
    <t>Total de gastos de herramientas:</t>
  </si>
  <si>
    <t>Material informático:</t>
  </si>
  <si>
    <t>Coste de personal:</t>
  </si>
  <si>
    <t>Otros gastos:</t>
  </si>
  <si>
    <t>Total de gastos de actividad:</t>
  </si>
  <si>
    <t xml:space="preserve">Número total de acciones </t>
  </si>
  <si>
    <t xml:space="preserve">Total: </t>
  </si>
  <si>
    <t xml:space="preserve">Beneficio </t>
  </si>
  <si>
    <t>Acciones digitales</t>
  </si>
  <si>
    <t>Porcentaje asignado del presupuesto de contigencias</t>
  </si>
  <si>
    <t>Porcentaje del Coste de la Acción sobre el total digital</t>
  </si>
  <si>
    <t>ALTA</t>
  </si>
  <si>
    <t>MEDIA</t>
  </si>
  <si>
    <t>BAJA</t>
  </si>
  <si>
    <t>9. Presupuesto destinado a Contingencias</t>
  </si>
  <si>
    <t>No alcanzar el número de visitas previstas</t>
  </si>
  <si>
    <t>No alcanzar el posicionamiento previsto</t>
  </si>
  <si>
    <t>Incrementar las palabras clave e implementar más medidas SEO</t>
  </si>
  <si>
    <r>
      <t xml:space="preserve">Mejorar la usabilidad y realizar </t>
    </r>
    <r>
      <rPr>
        <i/>
        <sz val="11"/>
        <color theme="1"/>
        <rFont val="Calibri"/>
        <family val="2"/>
        <scheme val="minor"/>
      </rPr>
      <t>testeos</t>
    </r>
    <r>
      <rPr>
        <sz val="11"/>
        <color theme="1"/>
        <rFont val="Calibri"/>
        <family val="2"/>
        <scheme val="minor"/>
      </rPr>
      <t xml:space="preserve"> con clientes potenciales</t>
    </r>
  </si>
  <si>
    <t>Aumentar el presupuesto y ampliar el calendario temporal</t>
  </si>
  <si>
    <t>Invertir más tiempo en la búsqueda de tendencias y palabras clave</t>
  </si>
  <si>
    <t>No alcanzar el número de seguidores deseados</t>
  </si>
  <si>
    <t>Falta de imágenes o vídeos destacables</t>
  </si>
  <si>
    <t>Calidad insuficiente a nivel videográfico y escrito</t>
  </si>
  <si>
    <t>Destinar más tiempo en torno a la preparación de guiones y actualizarse de cara a las tendencias</t>
  </si>
  <si>
    <t xml:space="preserve">Retroalimentarse de publicaciones pasadas </t>
  </si>
  <si>
    <t>Incrementar el prespuesto</t>
  </si>
  <si>
    <t>Realizar retos con la audiencia o consejos de corta duración</t>
  </si>
  <si>
    <t>Se rompen enlaces indexados y el usuario no llega al apartado</t>
  </si>
  <si>
    <r>
      <t xml:space="preserve">Destacar el nuevo apartado visualmente en la </t>
    </r>
    <r>
      <rPr>
        <i/>
        <sz val="11"/>
        <color theme="1"/>
        <rFont val="Calibri"/>
        <family val="2"/>
        <scheme val="minor"/>
      </rPr>
      <t xml:space="preserve">home </t>
    </r>
    <r>
      <rPr>
        <sz val="11"/>
        <color theme="1"/>
        <rFont val="Calibri"/>
        <family val="2"/>
        <scheme val="minor"/>
      </rPr>
      <t>y arreglar los enlaces</t>
    </r>
  </si>
  <si>
    <t>Falta de contenido atractivo</t>
  </si>
  <si>
    <t>Basarse en otros artículos o realizar colaboraciones orgánicas con otros sitios web</t>
  </si>
  <si>
    <t>Falta de suscripciones</t>
  </si>
  <si>
    <t>Realizar podcasts o contenidos más cercanos a la audiencia</t>
  </si>
  <si>
    <t>Que se escuche mal o no se entienda</t>
  </si>
  <si>
    <t>Comprar micrófono y preparar guion</t>
  </si>
  <si>
    <t>No disponer de público activo para hacer tests</t>
  </si>
  <si>
    <t>Los propios empleados hacen los tests</t>
  </si>
  <si>
    <t>Poco ROI respecto a la inversión</t>
  </si>
  <si>
    <t>Hacer descuentos con mayor frecuencia</t>
  </si>
  <si>
    <t>No obtener el número de respuesta deseadas</t>
  </si>
  <si>
    <t>Incrementar la recompensa por contestar</t>
  </si>
  <si>
    <t>Niveles de satisfacción bajos</t>
  </si>
  <si>
    <t>Atención personal al cliente vía telefónica</t>
  </si>
  <si>
    <t>El cliente desconfía de la empresa</t>
  </si>
  <si>
    <t>Tratar de resolver el problema en el menor tiempo posible</t>
  </si>
  <si>
    <t>Pocas respuestas</t>
  </si>
  <si>
    <t>Mejorar el programa de fidelización</t>
  </si>
  <si>
    <t xml:space="preserve">Nombre acción </t>
  </si>
  <si>
    <t>Fase</t>
  </si>
  <si>
    <t>Objetivo específico</t>
  </si>
  <si>
    <t xml:space="preserve">Descripción acción </t>
  </si>
  <si>
    <t>Público objetivo</t>
  </si>
  <si>
    <t>Mensaje</t>
  </si>
  <si>
    <t>Calendario</t>
  </si>
  <si>
    <t>Presupuesto</t>
  </si>
  <si>
    <t>Prioridad</t>
  </si>
  <si>
    <t>Responsables</t>
  </si>
  <si>
    <t>Coste de opotunidad</t>
  </si>
  <si>
    <t>Conciencia</t>
  </si>
  <si>
    <t>Ninguno</t>
  </si>
  <si>
    <t>3 meses</t>
  </si>
  <si>
    <t>Interés</t>
  </si>
  <si>
    <t>Compra</t>
  </si>
  <si>
    <t>1 mes</t>
  </si>
  <si>
    <t>Fidelización</t>
  </si>
  <si>
    <t>KPI</t>
  </si>
  <si>
    <t>Campaña Publicitaria SEM</t>
  </si>
  <si>
    <t>Campaña Publicitaria Instagram</t>
  </si>
  <si>
    <t>Creación de contenido TikTok</t>
  </si>
  <si>
    <t>Creación de contenido Instagram</t>
  </si>
  <si>
    <t>Evangelización</t>
  </si>
  <si>
    <t>Campaña de descuentos y valor añadido</t>
  </si>
  <si>
    <t>Público joven y perfil adulto</t>
  </si>
  <si>
    <t>2 meses</t>
  </si>
  <si>
    <t>6 meses</t>
  </si>
  <si>
    <t>Especialista en SEM</t>
  </si>
  <si>
    <t>Número de visitas</t>
  </si>
  <si>
    <t>Número de visitas en la sección</t>
  </si>
  <si>
    <t>Configuración de campaña, elección de palabras clave, optimización del presupuesto y segmentación del público objetivo</t>
  </si>
  <si>
    <t>Configuración de campaña, elección de hashtags, elaboración de creatividades, optimización del presupuesto y segmentación del público objetivo</t>
  </si>
  <si>
    <t>Contenidos adecuados al SEO, Calendarización de publicaciones mensual, elección de temas de los artículos y elaboración de artículos</t>
  </si>
  <si>
    <t>Contenidos adecuados al SEO, Calendarización de publicaciones, elección de temas de los artículos y elaboración de artículos</t>
  </si>
  <si>
    <t>Contacto y gestión de la relación con el cliente, envío de correos periódicos, seguimiento de los correos y Close the Loop</t>
  </si>
  <si>
    <t>Mejorar la experiencia del usuario en línea</t>
  </si>
  <si>
    <t>Aportar contenido dirigido directamente al público objetivo que destaque visualmente</t>
  </si>
  <si>
    <t>Proporcionar contenido de calidad cercano y fácil de consumir</t>
  </si>
  <si>
    <t>Atraer a nuevos usuarios a través del uso de palabras clave en sintonía con el SEO</t>
  </si>
  <si>
    <t>Captar nuevos seguidores a través de la combinación de campaña de pago y orgánica</t>
  </si>
  <si>
    <t>Atrapar la atención de nuevos seguidores para viralizar vídeos de calidad e incrementar el número de seguidores</t>
  </si>
  <si>
    <t>Captar nuevos seguidores a través de la combinación de campaña de pago y orgánica mediante publicaciones de calidad</t>
  </si>
  <si>
    <t>Trabajar sobre el contenido SEO que sirva como ejemplo al nuevo usuario acerca de la experiencia de la marca</t>
  </si>
  <si>
    <t>Aportar contenido exclusivo a los usuarios más fieles acerca de la jardinería</t>
  </si>
  <si>
    <t>Aportar contenido exclusivo en formato vídeo explicativo a los usuarios más fieles acerca de la jardinería</t>
  </si>
  <si>
    <t>Añadir valor a las acciones</t>
  </si>
  <si>
    <t>Ofrecer tarifas adaptadas a las estaciones para incentivar la demanda</t>
  </si>
  <si>
    <t xml:space="preserve">Conocer los gustos, inquietudes y discordancias de los usuarios </t>
  </si>
  <si>
    <t>Ofrecer un producto de calidad en base a la experiencia positiva de los usuarios</t>
  </si>
  <si>
    <t>Conocer la opinión de los públicos en redes sociales</t>
  </si>
  <si>
    <t>Resolver los posibles problemas que se puedan dar en la relación empresa-cliente y mejorar la experiencia del usuario en torno a los mismos</t>
  </si>
  <si>
    <t>Prioridad 1</t>
  </si>
  <si>
    <t>Prioridad 2</t>
  </si>
  <si>
    <t>Prioridad 3</t>
  </si>
  <si>
    <t>X</t>
  </si>
  <si>
    <t>Mecanismos de control</t>
  </si>
  <si>
    <t xml:space="preserve">TABLA SALARIAL PERSONAL MARKETING DIGITAL </t>
  </si>
  <si>
    <t>Rol Marketing</t>
  </si>
  <si>
    <t>Salario anual medio
2021</t>
  </si>
  <si>
    <t>Salario anual medio
2022 (2,59%)</t>
  </si>
  <si>
    <t>Salario anual medio
2023 (4%)</t>
  </si>
  <si>
    <t>SEO/SEM</t>
  </si>
  <si>
    <t>Redes Sociales</t>
  </si>
  <si>
    <t>Marketing de contenidos/Blog/Newsletter</t>
  </si>
  <si>
    <t>Mails personalizados y encuestas de valoración</t>
  </si>
  <si>
    <t>Atención al cliente</t>
  </si>
  <si>
    <t>Perfil Responsable</t>
  </si>
  <si>
    <t>Ficha Resumen de las acciones</t>
  </si>
  <si>
    <t>Plan de contingencia</t>
  </si>
  <si>
    <t>Priorización de las acciones</t>
  </si>
  <si>
    <t>Campaña orgánica de creación de contenido para TikTok</t>
  </si>
  <si>
    <t>Beneficio (simulación al 33%):</t>
  </si>
  <si>
    <t>ROI Y ROAS (simulación al 33%):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</si>
</sst>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0"/>
      <color rgb="FF0061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2" fontId="0" fillId="0" borderId="1" xfId="0" applyNumberFormat="1" applyBorder="1"/>
    <xf numFmtId="0" fontId="2" fillId="0" borderId="0" xfId="0" applyFont="1"/>
    <xf numFmtId="0" fontId="4" fillId="0" borderId="0" xfId="1"/>
    <xf numFmtId="0" fontId="0" fillId="0" borderId="1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/>
    <xf numFmtId="0" fontId="0" fillId="0" borderId="11" xfId="0" applyBorder="1" applyAlignment="1">
      <alignment horizontal="center" wrapText="1"/>
    </xf>
    <xf numFmtId="0" fontId="0" fillId="0" borderId="13" xfId="0" applyBorder="1"/>
    <xf numFmtId="10" fontId="0" fillId="0" borderId="12" xfId="0" applyNumberFormat="1" applyBorder="1"/>
    <xf numFmtId="0" fontId="0" fillId="0" borderId="0" xfId="0" applyAlignment="1">
      <alignment horizontal="center" vertical="center" wrapText="1"/>
    </xf>
    <xf numFmtId="10" fontId="0" fillId="0" borderId="0" xfId="0" applyNumberFormat="1"/>
    <xf numFmtId="0" fontId="6" fillId="4" borderId="1" xfId="6" applyBorder="1" applyAlignment="1">
      <alignment horizontal="left"/>
    </xf>
    <xf numFmtId="0" fontId="6" fillId="4" borderId="1" xfId="6" applyBorder="1"/>
    <xf numFmtId="0" fontId="9" fillId="5" borderId="1" xfId="7" applyBorder="1"/>
    <xf numFmtId="0" fontId="0" fillId="6" borderId="1" xfId="0" applyFill="1" applyBorder="1"/>
    <xf numFmtId="0" fontId="9" fillId="6" borderId="1" xfId="7" applyFill="1" applyBorder="1"/>
    <xf numFmtId="0" fontId="8" fillId="3" borderId="1" xfId="5" applyBorder="1" applyAlignment="1">
      <alignment vertical="center"/>
    </xf>
    <xf numFmtId="0" fontId="0" fillId="0" borderId="14" xfId="0" applyBorder="1"/>
    <xf numFmtId="0" fontId="0" fillId="0" borderId="1" xfId="0" applyBorder="1" applyAlignment="1">
      <alignment horizontal="center"/>
    </xf>
    <xf numFmtId="0" fontId="6" fillId="7" borderId="1" xfId="8" applyBorder="1" applyAlignment="1">
      <alignment horizontal="left"/>
    </xf>
    <xf numFmtId="0" fontId="6" fillId="7" borderId="1" xfId="8" applyBorder="1"/>
    <xf numFmtId="1" fontId="0" fillId="0" borderId="1" xfId="0" applyNumberFormat="1" applyBorder="1"/>
    <xf numFmtId="0" fontId="6" fillId="4" borderId="2" xfId="6" applyBorder="1" applyAlignment="1">
      <alignment horizontal="left"/>
    </xf>
    <xf numFmtId="0" fontId="6" fillId="6" borderId="0" xfId="8" applyFill="1" applyBorder="1" applyAlignment="1">
      <alignment horizontal="right"/>
    </xf>
    <xf numFmtId="1" fontId="0" fillId="6" borderId="0" xfId="0" applyNumberFormat="1" applyFill="1"/>
    <xf numFmtId="0" fontId="10" fillId="6" borderId="0" xfId="7" applyFont="1" applyFill="1" applyBorder="1"/>
    <xf numFmtId="9" fontId="0" fillId="0" borderId="1" xfId="3" applyFont="1" applyBorder="1" applyAlignment="1">
      <alignment horizontal="center" vertical="center" wrapText="1"/>
    </xf>
    <xf numFmtId="0" fontId="12" fillId="5" borderId="0" xfId="7" applyFont="1"/>
    <xf numFmtId="0" fontId="5" fillId="6" borderId="0" xfId="0" applyFont="1" applyFill="1"/>
    <xf numFmtId="0" fontId="8" fillId="3" borderId="1" xfId="5" applyBorder="1"/>
    <xf numFmtId="0" fontId="6" fillId="19" borderId="1" xfId="20" applyBorder="1"/>
    <xf numFmtId="0" fontId="6" fillId="19" borderId="1" xfId="20" applyBorder="1" applyAlignment="1">
      <alignment horizontal="right"/>
    </xf>
    <xf numFmtId="0" fontId="1" fillId="19" borderId="1" xfId="20" applyFont="1" applyBorder="1" applyAlignment="1">
      <alignment horizontal="right"/>
    </xf>
    <xf numFmtId="0" fontId="1" fillId="7" borderId="1" xfId="8" applyFont="1" applyBorder="1" applyAlignment="1">
      <alignment horizontal="right"/>
    </xf>
    <xf numFmtId="0" fontId="13" fillId="3" borderId="1" xfId="5" applyFont="1" applyBorder="1" applyAlignment="1">
      <alignment horizontal="right"/>
    </xf>
    <xf numFmtId="0" fontId="14" fillId="8" borderId="1" xfId="9" applyFont="1" applyBorder="1"/>
    <xf numFmtId="0" fontId="14" fillId="8" borderId="1" xfId="9" applyFont="1" applyBorder="1" applyAlignment="1">
      <alignment horizontal="right"/>
    </xf>
    <xf numFmtId="0" fontId="6" fillId="18" borderId="2" xfId="19" applyBorder="1"/>
    <xf numFmtId="0" fontId="6" fillId="18" borderId="1" xfId="19" applyBorder="1"/>
    <xf numFmtId="0" fontId="1" fillId="18" borderId="2" xfId="19" applyFont="1" applyBorder="1" applyAlignment="1">
      <alignment horizontal="right"/>
    </xf>
    <xf numFmtId="0" fontId="1" fillId="18" borderId="2" xfId="19" applyFont="1" applyBorder="1"/>
    <xf numFmtId="0" fontId="1" fillId="18" borderId="1" xfId="19" applyFont="1" applyBorder="1" applyAlignment="1">
      <alignment horizontal="right"/>
    </xf>
    <xf numFmtId="0" fontId="6" fillId="14" borderId="1" xfId="15" applyBorder="1"/>
    <xf numFmtId="0" fontId="6" fillId="14" borderId="1" xfId="15" applyBorder="1" applyAlignment="1">
      <alignment horizontal="right"/>
    </xf>
    <xf numFmtId="0" fontId="1" fillId="14" borderId="1" xfId="15" applyFont="1" applyBorder="1" applyAlignment="1">
      <alignment horizontal="right"/>
    </xf>
    <xf numFmtId="0" fontId="6" fillId="15" borderId="1" xfId="16" applyBorder="1"/>
    <xf numFmtId="0" fontId="1" fillId="15" borderId="1" xfId="16" applyFont="1" applyBorder="1" applyAlignment="1">
      <alignment horizontal="right"/>
    </xf>
    <xf numFmtId="0" fontId="6" fillId="16" borderId="1" xfId="17" applyBorder="1"/>
    <xf numFmtId="0" fontId="1" fillId="16" borderId="1" xfId="17" applyFont="1" applyBorder="1" applyAlignment="1">
      <alignment horizontal="right"/>
    </xf>
    <xf numFmtId="0" fontId="6" fillId="11" borderId="1" xfId="12" applyBorder="1"/>
    <xf numFmtId="0" fontId="1" fillId="11" borderId="1" xfId="12" applyFont="1" applyBorder="1" applyAlignment="1">
      <alignment horizontal="right"/>
    </xf>
    <xf numFmtId="2" fontId="15" fillId="13" borderId="1" xfId="14" applyNumberFormat="1" applyFont="1" applyBorder="1"/>
    <xf numFmtId="0" fontId="16" fillId="5" borderId="1" xfId="7" applyFont="1" applyBorder="1" applyAlignment="1">
      <alignment horizontal="right" wrapText="1"/>
    </xf>
    <xf numFmtId="2" fontId="15" fillId="9" borderId="1" xfId="10" applyNumberFormat="1" applyFont="1" applyBorder="1"/>
    <xf numFmtId="0" fontId="18" fillId="7" borderId="1" xfId="8" applyFont="1" applyBorder="1" applyAlignment="1">
      <alignment horizontal="right"/>
    </xf>
    <xf numFmtId="1" fontId="18" fillId="0" borderId="1" xfId="0" applyNumberFormat="1" applyFont="1" applyBorder="1"/>
    <xf numFmtId="0" fontId="19" fillId="3" borderId="1" xfId="5" applyFont="1" applyBorder="1"/>
    <xf numFmtId="0" fontId="19" fillId="3" borderId="1" xfId="5" applyFont="1" applyBorder="1" applyAlignment="1">
      <alignment wrapText="1"/>
    </xf>
    <xf numFmtId="0" fontId="19" fillId="3" borderId="12" xfId="5" applyFont="1" applyBorder="1" applyAlignment="1">
      <alignment horizontal="center" wrapText="1"/>
    </xf>
    <xf numFmtId="0" fontId="19" fillId="3" borderId="1" xfId="5" applyFont="1" applyBorder="1" applyAlignment="1">
      <alignment horizontal="center" wrapText="1"/>
    </xf>
    <xf numFmtId="0" fontId="19" fillId="3" borderId="1" xfId="5" applyFont="1" applyBorder="1" applyAlignment="1">
      <alignment horizontal="center"/>
    </xf>
    <xf numFmtId="0" fontId="7" fillId="9" borderId="1" xfId="10" applyFont="1" applyBorder="1" applyAlignment="1">
      <alignment horizontal="center" vertical="center" wrapText="1"/>
    </xf>
    <xf numFmtId="0" fontId="1" fillId="12" borderId="1" xfId="13" applyFont="1" applyBorder="1" applyAlignment="1">
      <alignment horizontal="center" vertical="center" wrapText="1"/>
    </xf>
    <xf numFmtId="0" fontId="1" fillId="10" borderId="1" xfId="11" applyFont="1" applyBorder="1" applyAlignment="1">
      <alignment horizontal="center" vertical="center" wrapText="1"/>
    </xf>
    <xf numFmtId="9" fontId="6" fillId="19" borderId="1" xfId="20" applyNumberFormat="1" applyBorder="1" applyAlignment="1">
      <alignment horizontal="center" vertical="center"/>
    </xf>
    <xf numFmtId="44" fontId="6" fillId="19" borderId="1" xfId="20" applyNumberFormat="1" applyBorder="1" applyAlignment="1">
      <alignment horizontal="center" vertical="center"/>
    </xf>
    <xf numFmtId="9" fontId="6" fillId="19" borderId="1" xfId="20" applyNumberFormat="1" applyBorder="1" applyAlignment="1">
      <alignment horizontal="left" vertical="center" wrapText="1"/>
    </xf>
    <xf numFmtId="0" fontId="6" fillId="19" borderId="1" xfId="20" applyBorder="1" applyAlignment="1">
      <alignment horizontal="left" vertical="center" wrapText="1"/>
    </xf>
    <xf numFmtId="9" fontId="6" fillId="19" borderId="1" xfId="20" applyNumberFormat="1" applyBorder="1" applyAlignment="1">
      <alignment vertical="center" wrapText="1"/>
    </xf>
    <xf numFmtId="10" fontId="6" fillId="17" borderId="1" xfId="18" applyNumberFormat="1" applyBorder="1" applyAlignment="1">
      <alignment horizontal="center" vertical="center"/>
    </xf>
    <xf numFmtId="9" fontId="0" fillId="0" borderId="0" xfId="0" applyNumberFormat="1"/>
    <xf numFmtId="44" fontId="0" fillId="0" borderId="0" xfId="0" applyNumberFormat="1"/>
    <xf numFmtId="44" fontId="7" fillId="2" borderId="1" xfId="0" applyNumberFormat="1" applyFont="1" applyFill="1" applyBorder="1" applyAlignment="1">
      <alignment horizontal="center"/>
    </xf>
    <xf numFmtId="0" fontId="19" fillId="2" borderId="1" xfId="5" applyFont="1" applyFill="1" applyBorder="1" applyAlignment="1">
      <alignment horizontal="center" wrapText="1"/>
    </xf>
    <xf numFmtId="0" fontId="0" fillId="19" borderId="1" xfId="20" applyFont="1" applyBorder="1" applyAlignment="1">
      <alignment horizontal="left" vertical="center" wrapText="1"/>
    </xf>
    <xf numFmtId="0" fontId="21" fillId="6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7" fillId="3" borderId="0" xfId="5" applyFont="1" applyAlignment="1">
      <alignment wrapText="1"/>
    </xf>
    <xf numFmtId="0" fontId="7" fillId="3" borderId="0" xfId="5" applyFont="1"/>
    <xf numFmtId="164" fontId="21" fillId="6" borderId="1" xfId="0" applyNumberFormat="1" applyFont="1" applyFill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164" fontId="6" fillId="19" borderId="1" xfId="20" applyNumberFormat="1" applyBorder="1" applyAlignment="1">
      <alignment horizontal="right"/>
    </xf>
    <xf numFmtId="164" fontId="6" fillId="11" borderId="1" xfId="12" applyNumberFormat="1" applyBorder="1" applyAlignment="1">
      <alignment horizontal="right"/>
    </xf>
    <xf numFmtId="164" fontId="6" fillId="14" borderId="1" xfId="15" applyNumberFormat="1" applyBorder="1" applyAlignment="1">
      <alignment horizontal="right"/>
    </xf>
    <xf numFmtId="164" fontId="6" fillId="15" borderId="1" xfId="16" applyNumberFormat="1" applyBorder="1" applyAlignment="1">
      <alignment horizontal="right"/>
    </xf>
    <xf numFmtId="164" fontId="6" fillId="16" borderId="1" xfId="17" applyNumberFormat="1" applyBorder="1" applyAlignment="1">
      <alignment horizontal="right"/>
    </xf>
    <xf numFmtId="164" fontId="6" fillId="7" borderId="1" xfId="8" applyNumberFormat="1" applyBorder="1"/>
    <xf numFmtId="164" fontId="14" fillId="8" borderId="1" xfId="9" applyNumberFormat="1" applyFont="1" applyBorder="1" applyAlignment="1">
      <alignment horizontal="right"/>
    </xf>
    <xf numFmtId="164" fontId="7" fillId="3" borderId="1" xfId="5" applyNumberFormat="1" applyFont="1" applyBorder="1"/>
    <xf numFmtId="165" fontId="1" fillId="18" borderId="1" xfId="19" applyNumberFormat="1" applyFont="1" applyBorder="1"/>
    <xf numFmtId="165" fontId="18" fillId="0" borderId="1" xfId="0" applyNumberFormat="1" applyFont="1" applyBorder="1"/>
    <xf numFmtId="165" fontId="17" fillId="5" borderId="2" xfId="7" applyNumberFormat="1" applyFont="1" applyBorder="1"/>
    <xf numFmtId="164" fontId="16" fillId="5" borderId="1" xfId="7" applyNumberFormat="1" applyFont="1" applyBorder="1" applyAlignment="1">
      <alignment horizontal="right"/>
    </xf>
    <xf numFmtId="164" fontId="16" fillId="5" borderId="1" xfId="7" applyNumberFormat="1" applyFont="1" applyBorder="1"/>
    <xf numFmtId="0" fontId="7" fillId="3" borderId="0" xfId="5" applyFont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11" fillId="0" borderId="0" xfId="9" applyFill="1"/>
    <xf numFmtId="0" fontId="7" fillId="0" borderId="0" xfId="5" applyFont="1" applyFill="1" applyBorder="1" applyAlignment="1">
      <alignment wrapText="1"/>
    </xf>
    <xf numFmtId="0" fontId="22" fillId="0" borderId="0" xfId="5" applyFont="1" applyFill="1" applyBorder="1" applyAlignment="1"/>
    <xf numFmtId="0" fontId="7" fillId="0" borderId="0" xfId="5" applyFont="1" applyFill="1" applyBorder="1" applyAlignment="1"/>
    <xf numFmtId="0" fontId="6" fillId="0" borderId="0" xfId="8" applyFill="1" applyBorder="1" applyAlignment="1">
      <alignment horizontal="left"/>
    </xf>
    <xf numFmtId="0" fontId="21" fillId="0" borderId="0" xfId="0" applyFont="1" applyAlignment="1">
      <alignment wrapText="1"/>
    </xf>
    <xf numFmtId="0" fontId="6" fillId="0" borderId="0" xfId="8" applyFill="1" applyBorder="1"/>
    <xf numFmtId="44" fontId="6" fillId="19" borderId="1" xfId="20" applyNumberFormat="1" applyBorder="1"/>
    <xf numFmtId="44" fontId="6" fillId="19" borderId="1" xfId="20" applyNumberFormat="1" applyBorder="1" applyAlignment="1">
      <alignment horizontal="right"/>
    </xf>
    <xf numFmtId="44" fontId="6" fillId="19" borderId="7" xfId="20" applyNumberFormat="1" applyBorder="1" applyAlignment="1">
      <alignment horizontal="right"/>
    </xf>
    <xf numFmtId="0" fontId="6" fillId="20" borderId="22" xfId="21" applyBorder="1"/>
    <xf numFmtId="44" fontId="6" fillId="4" borderId="1" xfId="6" applyNumberFormat="1" applyBorder="1"/>
    <xf numFmtId="44" fontId="6" fillId="4" borderId="1" xfId="6" applyNumberFormat="1" applyBorder="1" applyAlignment="1">
      <alignment horizontal="right"/>
    </xf>
    <xf numFmtId="44" fontId="6" fillId="4" borderId="7" xfId="6" applyNumberFormat="1" applyBorder="1" applyAlignment="1">
      <alignment horizontal="right"/>
    </xf>
    <xf numFmtId="0" fontId="6" fillId="21" borderId="22" xfId="22" applyBorder="1"/>
    <xf numFmtId="0" fontId="6" fillId="20" borderId="23" xfId="21" applyBorder="1"/>
    <xf numFmtId="44" fontId="6" fillId="4" borderId="9" xfId="6" applyNumberFormat="1" applyBorder="1"/>
    <xf numFmtId="44" fontId="6" fillId="4" borderId="9" xfId="6" applyNumberFormat="1" applyBorder="1" applyAlignment="1">
      <alignment horizontal="right"/>
    </xf>
    <xf numFmtId="44" fontId="6" fillId="4" borderId="10" xfId="6" applyNumberFormat="1" applyBorder="1" applyAlignment="1">
      <alignment horizontal="right"/>
    </xf>
    <xf numFmtId="0" fontId="6" fillId="20" borderId="24" xfId="21" applyBorder="1"/>
    <xf numFmtId="44" fontId="6" fillId="4" borderId="11" xfId="6" applyNumberFormat="1" applyBorder="1"/>
    <xf numFmtId="44" fontId="0" fillId="0" borderId="0" xfId="2" applyFont="1" applyFill="1" applyBorder="1"/>
    <xf numFmtId="44" fontId="0" fillId="0" borderId="0" xfId="2" applyFont="1" applyFill="1" applyBorder="1" applyAlignment="1">
      <alignment horizontal="right"/>
    </xf>
    <xf numFmtId="44" fontId="6" fillId="4" borderId="8" xfId="6" applyNumberFormat="1" applyBorder="1"/>
    <xf numFmtId="44" fontId="6" fillId="19" borderId="6" xfId="20" applyNumberFormat="1" applyBorder="1"/>
    <xf numFmtId="0" fontId="7" fillId="3" borderId="27" xfId="5" applyFont="1" applyBorder="1" applyAlignment="1">
      <alignment horizontal="center" vertical="center"/>
    </xf>
    <xf numFmtId="0" fontId="7" fillId="3" borderId="30" xfId="5" applyFont="1" applyBorder="1" applyAlignment="1">
      <alignment horizontal="center" vertical="center" wrapText="1"/>
    </xf>
    <xf numFmtId="0" fontId="7" fillId="3" borderId="31" xfId="5" applyFont="1" applyBorder="1" applyAlignment="1">
      <alignment horizontal="center" vertical="center" wrapText="1"/>
    </xf>
    <xf numFmtId="0" fontId="6" fillId="10" borderId="18" xfId="11" applyBorder="1"/>
    <xf numFmtId="44" fontId="6" fillId="19" borderId="20" xfId="20" applyNumberFormat="1" applyBorder="1"/>
    <xf numFmtId="44" fontId="6" fillId="19" borderId="20" xfId="20" applyNumberFormat="1" applyBorder="1" applyAlignment="1">
      <alignment horizontal="right"/>
    </xf>
    <xf numFmtId="44" fontId="6" fillId="19" borderId="21" xfId="20" applyNumberFormat="1" applyBorder="1" applyAlignment="1">
      <alignment horizontal="right"/>
    </xf>
    <xf numFmtId="0" fontId="16" fillId="5" borderId="0" xfId="7" applyFont="1" applyAlignment="1">
      <alignment horizontal="right"/>
    </xf>
    <xf numFmtId="44" fontId="16" fillId="5" borderId="0" xfId="7" applyNumberFormat="1" applyFont="1"/>
    <xf numFmtId="0" fontId="1" fillId="0" borderId="0" xfId="0" applyFont="1" applyAlignment="1">
      <alignment horizontal="center"/>
    </xf>
    <xf numFmtId="44" fontId="1" fillId="19" borderId="21" xfId="20" applyNumberFormat="1" applyFont="1" applyBorder="1" applyAlignment="1">
      <alignment horizontal="right"/>
    </xf>
    <xf numFmtId="44" fontId="1" fillId="4" borderId="7" xfId="6" applyNumberFormat="1" applyFont="1" applyBorder="1" applyAlignment="1">
      <alignment horizontal="right"/>
    </xf>
    <xf numFmtId="44" fontId="1" fillId="19" borderId="7" xfId="20" applyNumberFormat="1" applyFont="1" applyBorder="1" applyAlignment="1">
      <alignment horizontal="right"/>
    </xf>
    <xf numFmtId="44" fontId="1" fillId="4" borderId="10" xfId="6" applyNumberFormat="1" applyFont="1" applyBorder="1" applyAlignment="1">
      <alignment horizontal="right"/>
    </xf>
    <xf numFmtId="0" fontId="10" fillId="0" borderId="0" xfId="7" applyFont="1" applyFill="1" applyBorder="1"/>
    <xf numFmtId="0" fontId="10" fillId="0" borderId="0" xfId="7" applyFont="1" applyFill="1" applyBorder="1" applyAlignment="1">
      <alignment horizontal="center"/>
    </xf>
    <xf numFmtId="0" fontId="10" fillId="0" borderId="0" xfId="7" applyFont="1" applyFill="1" applyBorder="1" applyAlignment="1">
      <alignment wrapText="1"/>
    </xf>
    <xf numFmtId="2" fontId="1" fillId="0" borderId="0" xfId="8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7" fillId="5" borderId="1" xfId="7" applyFont="1" applyBorder="1" applyAlignment="1">
      <alignment horizontal="right" wrapText="1"/>
    </xf>
    <xf numFmtId="164" fontId="17" fillId="5" borderId="1" xfId="7" applyNumberFormat="1" applyFont="1" applyBorder="1" applyAlignment="1">
      <alignment horizontal="right"/>
    </xf>
    <xf numFmtId="164" fontId="17" fillId="5" borderId="1" xfId="7" applyNumberFormat="1" applyFont="1" applyBorder="1"/>
    <xf numFmtId="2" fontId="19" fillId="9" borderId="1" xfId="10" applyNumberFormat="1" applyFont="1" applyBorder="1"/>
    <xf numFmtId="2" fontId="19" fillId="13" borderId="1" xfId="14" applyNumberFormat="1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7" borderId="11" xfId="8" applyBorder="1" applyAlignment="1">
      <alignment horizontal="left" vertical="center"/>
    </xf>
    <xf numFmtId="0" fontId="6" fillId="7" borderId="2" xfId="8" applyBorder="1" applyAlignment="1">
      <alignment horizontal="left" vertical="center"/>
    </xf>
    <xf numFmtId="0" fontId="10" fillId="5" borderId="15" xfId="7" applyFont="1" applyBorder="1" applyAlignment="1">
      <alignment horizontal="center"/>
    </xf>
    <xf numFmtId="0" fontId="10" fillId="5" borderId="16" xfId="7" applyFont="1" applyBorder="1" applyAlignment="1">
      <alignment horizontal="center"/>
    </xf>
    <xf numFmtId="0" fontId="10" fillId="5" borderId="17" xfId="7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19" borderId="5" xfId="20" applyBorder="1" applyAlignment="1">
      <alignment horizontal="left"/>
    </xf>
    <xf numFmtId="0" fontId="6" fillId="19" borderId="6" xfId="20" applyBorder="1" applyAlignment="1">
      <alignment horizontal="left"/>
    </xf>
    <xf numFmtId="0" fontId="6" fillId="4" borderId="25" xfId="6" applyBorder="1" applyAlignment="1">
      <alignment horizontal="left"/>
    </xf>
    <xf numFmtId="0" fontId="6" fillId="4" borderId="26" xfId="6" applyBorder="1" applyAlignment="1">
      <alignment horizontal="left"/>
    </xf>
    <xf numFmtId="0" fontId="6" fillId="19" borderId="1" xfId="20" applyBorder="1" applyAlignment="1">
      <alignment horizontal="left"/>
    </xf>
    <xf numFmtId="0" fontId="6" fillId="4" borderId="9" xfId="6" applyBorder="1" applyAlignment="1">
      <alignment horizontal="left"/>
    </xf>
    <xf numFmtId="0" fontId="7" fillId="3" borderId="28" xfId="5" applyFont="1" applyBorder="1" applyAlignment="1">
      <alignment horizontal="center" vertical="center"/>
    </xf>
    <xf numFmtId="0" fontId="7" fillId="3" borderId="29" xfId="5" applyFont="1" applyBorder="1" applyAlignment="1">
      <alignment horizontal="center" vertical="center"/>
    </xf>
    <xf numFmtId="0" fontId="6" fillId="19" borderId="4" xfId="20" applyBorder="1" applyAlignment="1">
      <alignment horizontal="left"/>
    </xf>
    <xf numFmtId="0" fontId="6" fillId="19" borderId="19" xfId="20" applyBorder="1" applyAlignment="1">
      <alignment horizontal="left"/>
    </xf>
    <xf numFmtId="0" fontId="6" fillId="4" borderId="5" xfId="6" applyBorder="1" applyAlignment="1">
      <alignment horizontal="left"/>
    </xf>
    <xf numFmtId="0" fontId="6" fillId="4" borderId="6" xfId="6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6" fillId="20" borderId="11" xfId="21" applyBorder="1" applyAlignment="1">
      <alignment horizontal="center" vertical="center" wrapText="1"/>
    </xf>
    <xf numFmtId="0" fontId="6" fillId="20" borderId="2" xfId="21" applyBorder="1" applyAlignment="1">
      <alignment horizontal="center" vertical="center" wrapText="1"/>
    </xf>
    <xf numFmtId="0" fontId="6" fillId="18" borderId="11" xfId="19" applyBorder="1" applyAlignment="1">
      <alignment horizontal="center" vertical="center" wrapText="1"/>
    </xf>
    <xf numFmtId="0" fontId="6" fillId="18" borderId="2" xfId="19" applyBorder="1" applyAlignment="1">
      <alignment horizontal="center" vertical="center" wrapText="1"/>
    </xf>
    <xf numFmtId="0" fontId="6" fillId="18" borderId="3" xfId="19" applyBorder="1" applyAlignment="1">
      <alignment horizontal="center" vertical="center" wrapText="1"/>
    </xf>
    <xf numFmtId="0" fontId="6" fillId="20" borderId="3" xfId="2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3">
    <cellStyle name="20% - Énfasis1" xfId="11" builtinId="30"/>
    <cellStyle name="20% - Énfasis5" xfId="22" builtinId="46"/>
    <cellStyle name="20% - Énfasis6" xfId="20" builtinId="50"/>
    <cellStyle name="40% - Énfasis1" xfId="12" builtinId="31"/>
    <cellStyle name="40% - Énfasis2" xfId="15" builtinId="35"/>
    <cellStyle name="40% - Énfasis3" xfId="16" builtinId="39"/>
    <cellStyle name="40% - Énfasis4" xfId="17" builtinId="43"/>
    <cellStyle name="40% - Énfasis5" xfId="21" builtinId="47"/>
    <cellStyle name="40% - Énfasis6" xfId="6" builtinId="51"/>
    <cellStyle name="60% - Énfasis1" xfId="13" builtinId="32"/>
    <cellStyle name="60% - Énfasis4" xfId="18" builtinId="44"/>
    <cellStyle name="60% - Énfasis5" xfId="19" builtinId="48"/>
    <cellStyle name="60% - Énfasis6" xfId="8" builtinId="52"/>
    <cellStyle name="Bueno" xfId="7" builtinId="26"/>
    <cellStyle name="Énfasis1" xfId="10" builtinId="29"/>
    <cellStyle name="Énfasis2" xfId="14" builtinId="33"/>
    <cellStyle name="Énfasis6" xfId="5" builtinId="49"/>
    <cellStyle name="Hipervínculo" xfId="1" builtinId="8"/>
    <cellStyle name="Incorrecto" xfId="9" builtinId="27"/>
    <cellStyle name="Moneda" xfId="2" builtinId="4"/>
    <cellStyle name="Moneda 2" xfId="4" xr:uid="{4D080E59-A442-489B-BA7A-9914573D570F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B0D27-E7BD-477C-A5D7-DB1ED083DDB9}">
  <dimension ref="C3:L36"/>
  <sheetViews>
    <sheetView showGridLines="0" topLeftCell="A17" zoomScale="106" zoomScaleNormal="106" workbookViewId="0">
      <selection activeCell="O15" sqref="O15"/>
    </sheetView>
  </sheetViews>
  <sheetFormatPr baseColWidth="10" defaultRowHeight="15" x14ac:dyDescent="0.25"/>
  <cols>
    <col min="3" max="3" width="71.5703125" customWidth="1"/>
    <col min="4" max="4" width="20.5703125" bestFit="1" customWidth="1"/>
    <col min="5" max="5" width="32.140625" customWidth="1"/>
    <col min="6" max="6" width="6.85546875" customWidth="1"/>
    <col min="7" max="12" width="6.85546875" bestFit="1" customWidth="1"/>
  </cols>
  <sheetData>
    <row r="3" spans="3:12" ht="26.25" x14ac:dyDescent="0.4">
      <c r="C3" s="34" t="s">
        <v>2</v>
      </c>
      <c r="D3" s="3"/>
    </row>
    <row r="5" spans="3:12" ht="15.75" x14ac:dyDescent="0.25">
      <c r="C5" s="67" t="s">
        <v>1</v>
      </c>
      <c r="D5" s="67" t="s">
        <v>7</v>
      </c>
      <c r="E5" s="67" t="s">
        <v>8</v>
      </c>
      <c r="F5" s="67" t="s">
        <v>6</v>
      </c>
      <c r="G5" s="67" t="s">
        <v>9</v>
      </c>
      <c r="H5" s="67" t="s">
        <v>10</v>
      </c>
      <c r="I5" s="67" t="s">
        <v>11</v>
      </c>
      <c r="J5" s="67" t="s">
        <v>12</v>
      </c>
      <c r="K5" s="67" t="s">
        <v>13</v>
      </c>
      <c r="L5" s="67" t="s">
        <v>76</v>
      </c>
    </row>
    <row r="6" spans="3:12" x14ac:dyDescent="0.25">
      <c r="C6" s="26" t="s">
        <v>44</v>
      </c>
      <c r="D6" s="154" t="s">
        <v>50</v>
      </c>
      <c r="E6" s="2" t="s">
        <v>27</v>
      </c>
      <c r="F6" s="20"/>
      <c r="H6" s="2"/>
      <c r="I6" s="2"/>
      <c r="J6" s="2"/>
      <c r="K6" s="2"/>
      <c r="L6" s="2"/>
    </row>
    <row r="7" spans="3:12" x14ac:dyDescent="0.25">
      <c r="C7" s="27" t="s">
        <v>43</v>
      </c>
      <c r="D7" s="157"/>
      <c r="E7" s="2" t="s">
        <v>27</v>
      </c>
      <c r="F7" s="20"/>
      <c r="G7" s="21"/>
      <c r="H7" s="21"/>
      <c r="I7" s="2"/>
      <c r="J7" s="2"/>
      <c r="K7" s="2"/>
      <c r="L7" s="2"/>
    </row>
    <row r="8" spans="3:12" x14ac:dyDescent="0.25">
      <c r="C8" s="27" t="s">
        <v>100</v>
      </c>
      <c r="D8" s="157"/>
      <c r="E8" s="2" t="s">
        <v>27</v>
      </c>
      <c r="F8" s="20"/>
      <c r="G8" s="21"/>
      <c r="H8" s="21"/>
      <c r="I8" s="2"/>
      <c r="J8" s="2"/>
      <c r="K8" s="2"/>
      <c r="L8" s="2"/>
    </row>
    <row r="9" spans="3:12" x14ac:dyDescent="0.25">
      <c r="C9" s="27" t="s">
        <v>45</v>
      </c>
      <c r="D9" s="158"/>
      <c r="E9" s="2" t="s">
        <v>27</v>
      </c>
      <c r="F9" s="20"/>
      <c r="G9" s="21"/>
      <c r="H9" s="21"/>
      <c r="I9" s="2"/>
      <c r="J9" s="2"/>
      <c r="K9" s="2"/>
      <c r="L9" s="2"/>
    </row>
    <row r="10" spans="3:12" x14ac:dyDescent="0.25">
      <c r="C10" s="18" t="s">
        <v>46</v>
      </c>
      <c r="D10" s="154" t="s">
        <v>68</v>
      </c>
      <c r="E10" s="2" t="s">
        <v>72</v>
      </c>
      <c r="F10" s="22"/>
      <c r="G10" s="20"/>
      <c r="H10" s="22"/>
      <c r="I10" s="22"/>
      <c r="J10" s="2"/>
      <c r="K10" s="2"/>
      <c r="L10" s="2"/>
    </row>
    <row r="11" spans="3:12" x14ac:dyDescent="0.25">
      <c r="C11" s="19" t="s">
        <v>42</v>
      </c>
      <c r="D11" s="157"/>
      <c r="E11" s="2" t="s">
        <v>28</v>
      </c>
      <c r="F11" s="22"/>
      <c r="G11" s="20"/>
      <c r="H11" s="20"/>
      <c r="I11" s="20"/>
      <c r="J11" s="2"/>
      <c r="K11" s="2"/>
      <c r="L11" s="2"/>
    </row>
    <row r="12" spans="3:12" x14ac:dyDescent="0.25">
      <c r="C12" s="19" t="s">
        <v>150</v>
      </c>
      <c r="D12" s="157"/>
      <c r="E12" s="2" t="s">
        <v>28</v>
      </c>
      <c r="F12" s="22"/>
      <c r="G12" s="22"/>
      <c r="H12" s="20"/>
      <c r="I12" s="20"/>
      <c r="J12" s="2"/>
      <c r="K12" s="2"/>
      <c r="L12" s="2"/>
    </row>
    <row r="13" spans="3:12" x14ac:dyDescent="0.25">
      <c r="C13" s="19" t="s">
        <v>149</v>
      </c>
      <c r="D13" s="157"/>
      <c r="E13" s="2" t="s">
        <v>72</v>
      </c>
      <c r="F13" s="2"/>
      <c r="G13" s="21"/>
      <c r="H13" s="20"/>
      <c r="I13" s="20"/>
      <c r="J13" s="2"/>
      <c r="K13" s="2"/>
      <c r="L13" s="2"/>
    </row>
    <row r="14" spans="3:12" x14ac:dyDescent="0.25">
      <c r="C14" s="19" t="s">
        <v>48</v>
      </c>
      <c r="D14" s="157"/>
      <c r="E14" s="2" t="s">
        <v>73</v>
      </c>
      <c r="F14" s="2"/>
      <c r="G14" s="20"/>
      <c r="H14" s="20"/>
      <c r="I14" s="20"/>
      <c r="J14" s="2"/>
      <c r="K14" s="2"/>
      <c r="L14" s="2"/>
    </row>
    <row r="15" spans="3:12" x14ac:dyDescent="0.25">
      <c r="C15" s="19" t="s">
        <v>47</v>
      </c>
      <c r="D15" s="157"/>
      <c r="E15" s="2" t="s">
        <v>73</v>
      </c>
      <c r="F15" s="2"/>
      <c r="G15" s="20"/>
      <c r="H15" s="20"/>
      <c r="I15" s="20"/>
      <c r="J15" s="2"/>
      <c r="K15" s="2"/>
      <c r="L15" s="2"/>
    </row>
    <row r="16" spans="3:12" x14ac:dyDescent="0.25">
      <c r="C16" s="19" t="s">
        <v>49</v>
      </c>
      <c r="D16" s="158"/>
      <c r="E16" s="2" t="s">
        <v>71</v>
      </c>
      <c r="F16" s="2"/>
      <c r="G16" s="20"/>
      <c r="H16" s="20"/>
      <c r="I16" s="20"/>
      <c r="J16" s="2"/>
      <c r="K16" s="2"/>
      <c r="L16" s="2"/>
    </row>
    <row r="17" spans="3:12" x14ac:dyDescent="0.25">
      <c r="C17" s="27" t="s">
        <v>53</v>
      </c>
      <c r="D17" s="154" t="s">
        <v>69</v>
      </c>
      <c r="E17" s="2" t="s">
        <v>71</v>
      </c>
      <c r="F17" s="20"/>
      <c r="G17" s="2"/>
      <c r="H17" s="20"/>
      <c r="I17" s="2"/>
      <c r="J17" s="20"/>
      <c r="K17" s="2"/>
      <c r="L17" s="20"/>
    </row>
    <row r="18" spans="3:12" x14ac:dyDescent="0.25">
      <c r="C18" s="27" t="s">
        <v>54</v>
      </c>
      <c r="D18" s="157"/>
      <c r="E18" s="2" t="s">
        <v>71</v>
      </c>
      <c r="F18" s="2"/>
      <c r="G18" s="20"/>
      <c r="H18" s="21"/>
      <c r="I18" s="20"/>
      <c r="J18" s="2"/>
      <c r="K18" s="20"/>
      <c r="L18" s="2"/>
    </row>
    <row r="19" spans="3:12" x14ac:dyDescent="0.25">
      <c r="C19" s="27" t="s">
        <v>55</v>
      </c>
      <c r="D19" s="157"/>
      <c r="E19" s="2" t="s">
        <v>71</v>
      </c>
      <c r="F19" s="22"/>
      <c r="G19" s="20"/>
      <c r="H19" s="20"/>
      <c r="I19" s="20"/>
      <c r="J19" s="20"/>
      <c r="K19" s="20"/>
      <c r="L19" s="20"/>
    </row>
    <row r="20" spans="3:12" x14ac:dyDescent="0.25">
      <c r="C20" s="27" t="s">
        <v>56</v>
      </c>
      <c r="D20" s="157"/>
      <c r="E20" s="2" t="s">
        <v>71</v>
      </c>
      <c r="F20" s="2"/>
      <c r="G20" s="20"/>
      <c r="H20" s="20"/>
      <c r="I20" s="20"/>
      <c r="J20" s="20"/>
      <c r="K20" s="20"/>
      <c r="L20" s="20"/>
    </row>
    <row r="21" spans="3:12" x14ac:dyDescent="0.25">
      <c r="C21" s="27" t="s">
        <v>57</v>
      </c>
      <c r="D21" s="157"/>
      <c r="E21" s="2" t="s">
        <v>74</v>
      </c>
      <c r="F21" s="20"/>
      <c r="G21" s="20"/>
      <c r="H21" s="21"/>
      <c r="I21" s="2"/>
      <c r="J21" s="2"/>
      <c r="K21" s="2"/>
      <c r="L21" s="2"/>
    </row>
    <row r="22" spans="3:12" x14ac:dyDescent="0.25">
      <c r="C22" s="27" t="s">
        <v>58</v>
      </c>
      <c r="D22" s="157"/>
      <c r="E22" s="2" t="s">
        <v>74</v>
      </c>
      <c r="F22" s="2"/>
      <c r="G22" s="20"/>
      <c r="H22" s="20"/>
      <c r="I22" s="20"/>
      <c r="J22" s="20"/>
      <c r="K22" s="20"/>
      <c r="L22" s="20"/>
    </row>
    <row r="23" spans="3:12" x14ac:dyDescent="0.25">
      <c r="C23" s="27" t="s">
        <v>59</v>
      </c>
      <c r="D23" s="157"/>
      <c r="E23" s="2" t="s">
        <v>74</v>
      </c>
      <c r="F23" s="20"/>
      <c r="G23" s="21"/>
      <c r="H23" s="21"/>
      <c r="I23" s="2"/>
      <c r="J23" s="2"/>
      <c r="K23" s="2"/>
      <c r="L23" s="2"/>
    </row>
    <row r="24" spans="3:12" x14ac:dyDescent="0.25">
      <c r="C24" s="27" t="s">
        <v>51</v>
      </c>
      <c r="D24" s="157"/>
      <c r="E24" s="2" t="s">
        <v>74</v>
      </c>
      <c r="F24" s="2"/>
      <c r="G24" s="20"/>
      <c r="H24" s="21"/>
      <c r="I24" s="20"/>
      <c r="J24" s="2"/>
      <c r="K24" s="20"/>
      <c r="L24" s="2"/>
    </row>
    <row r="25" spans="3:12" x14ac:dyDescent="0.25">
      <c r="C25" s="27" t="s">
        <v>52</v>
      </c>
      <c r="D25" s="157"/>
      <c r="E25" s="2" t="s">
        <v>74</v>
      </c>
      <c r="F25" s="2"/>
      <c r="G25" s="20"/>
      <c r="H25" s="20"/>
      <c r="I25" s="20"/>
      <c r="J25" s="20"/>
      <c r="K25" s="20"/>
      <c r="L25" s="20"/>
    </row>
    <row r="26" spans="3:12" x14ac:dyDescent="0.25">
      <c r="C26" s="27" t="s">
        <v>60</v>
      </c>
      <c r="D26" s="157"/>
      <c r="E26" s="2" t="s">
        <v>74</v>
      </c>
      <c r="F26" s="20"/>
      <c r="G26" s="21"/>
      <c r="H26" s="21"/>
      <c r="I26" s="2"/>
      <c r="J26" s="2"/>
      <c r="K26" s="2"/>
      <c r="L26" s="2"/>
    </row>
    <row r="27" spans="3:12" x14ac:dyDescent="0.25">
      <c r="C27" s="27" t="s">
        <v>61</v>
      </c>
      <c r="D27" s="157"/>
      <c r="E27" s="2" t="s">
        <v>74</v>
      </c>
      <c r="F27" s="2"/>
      <c r="G27" s="20"/>
      <c r="H27" s="20"/>
      <c r="I27" s="20"/>
      <c r="J27" s="20"/>
      <c r="K27" s="20"/>
      <c r="L27" s="20"/>
    </row>
    <row r="28" spans="3:12" x14ac:dyDescent="0.25">
      <c r="C28" s="27" t="s">
        <v>62</v>
      </c>
      <c r="D28" s="158"/>
      <c r="E28" s="2" t="s">
        <v>74</v>
      </c>
      <c r="F28" s="2"/>
      <c r="G28" s="20"/>
      <c r="H28" s="20"/>
      <c r="I28" s="20"/>
      <c r="J28" s="20"/>
      <c r="K28" s="20"/>
      <c r="L28" s="20"/>
    </row>
    <row r="29" spans="3:12" x14ac:dyDescent="0.25">
      <c r="C29" s="19" t="s">
        <v>63</v>
      </c>
      <c r="D29" s="154" t="s">
        <v>70</v>
      </c>
      <c r="E29" s="2" t="s">
        <v>74</v>
      </c>
      <c r="F29" s="20"/>
      <c r="G29" s="20"/>
      <c r="H29" s="20"/>
      <c r="I29" s="20"/>
      <c r="J29" s="20"/>
      <c r="K29" s="20"/>
      <c r="L29" s="20"/>
    </row>
    <row r="30" spans="3:12" x14ac:dyDescent="0.25">
      <c r="C30" s="19" t="s">
        <v>64</v>
      </c>
      <c r="D30" s="157"/>
      <c r="E30" s="2" t="s">
        <v>31</v>
      </c>
      <c r="F30" s="20"/>
      <c r="G30" s="22"/>
      <c r="H30" s="22"/>
      <c r="I30" s="22"/>
      <c r="J30" s="22"/>
      <c r="K30" s="22"/>
      <c r="L30" s="22"/>
    </row>
    <row r="31" spans="3:12" x14ac:dyDescent="0.25">
      <c r="C31" s="19" t="s">
        <v>65</v>
      </c>
      <c r="D31" s="158"/>
      <c r="E31" s="2" t="s">
        <v>31</v>
      </c>
      <c r="F31" s="2"/>
      <c r="G31" s="20"/>
      <c r="H31" s="20"/>
      <c r="I31" s="20"/>
      <c r="J31" s="20"/>
      <c r="K31" s="20"/>
      <c r="L31" s="20"/>
    </row>
    <row r="32" spans="3:12" x14ac:dyDescent="0.25">
      <c r="C32" s="27" t="s">
        <v>101</v>
      </c>
      <c r="D32" s="154" t="s">
        <v>98</v>
      </c>
      <c r="E32" s="2" t="s">
        <v>27</v>
      </c>
      <c r="F32" s="2"/>
      <c r="G32" s="20"/>
      <c r="H32" s="22"/>
      <c r="I32" s="20"/>
      <c r="J32" s="22"/>
      <c r="K32" s="20"/>
      <c r="L32" s="22"/>
    </row>
    <row r="33" spans="3:12" x14ac:dyDescent="0.25">
      <c r="C33" s="27" t="s">
        <v>66</v>
      </c>
      <c r="D33" s="156"/>
      <c r="E33" s="2" t="s">
        <v>30</v>
      </c>
      <c r="F33" s="22"/>
      <c r="G33" s="20"/>
      <c r="H33" s="21"/>
      <c r="I33" s="2"/>
      <c r="J33" s="2"/>
      <c r="K33" s="20"/>
      <c r="L33" s="2"/>
    </row>
    <row r="34" spans="3:12" x14ac:dyDescent="0.25">
      <c r="C34" s="27" t="s">
        <v>102</v>
      </c>
      <c r="D34" s="155"/>
      <c r="E34" s="2" t="s">
        <v>30</v>
      </c>
      <c r="F34" s="2"/>
      <c r="G34" s="20"/>
      <c r="H34" s="20"/>
      <c r="I34" s="20"/>
      <c r="J34" s="20"/>
      <c r="K34" s="20"/>
      <c r="L34" s="20"/>
    </row>
    <row r="35" spans="3:12" x14ac:dyDescent="0.25">
      <c r="C35" s="27" t="s">
        <v>77</v>
      </c>
      <c r="D35" s="154" t="s">
        <v>99</v>
      </c>
      <c r="E35" s="2" t="s">
        <v>75</v>
      </c>
      <c r="F35" s="2"/>
      <c r="G35" s="20"/>
      <c r="H35" s="20"/>
      <c r="I35" s="20"/>
      <c r="J35" s="20"/>
      <c r="K35" s="20"/>
      <c r="L35" s="20"/>
    </row>
    <row r="36" spans="3:12" x14ac:dyDescent="0.25">
      <c r="C36" s="27" t="s">
        <v>67</v>
      </c>
      <c r="D36" s="155"/>
      <c r="E36" s="2" t="s">
        <v>75</v>
      </c>
      <c r="F36" s="2"/>
      <c r="G36" s="20"/>
      <c r="H36" s="20"/>
      <c r="I36" s="20"/>
      <c r="J36" s="20"/>
      <c r="K36" s="20"/>
      <c r="L36" s="20"/>
    </row>
  </sheetData>
  <mergeCells count="6">
    <mergeCell ref="D35:D36"/>
    <mergeCell ref="D32:D34"/>
    <mergeCell ref="D6:D9"/>
    <mergeCell ref="D10:D16"/>
    <mergeCell ref="D17:D28"/>
    <mergeCell ref="D29:D3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N21"/>
  <sheetViews>
    <sheetView showGridLines="0" topLeftCell="A5" zoomScaleNormal="100" workbookViewId="0">
      <selection activeCell="P12" sqref="P12"/>
    </sheetView>
  </sheetViews>
  <sheetFormatPr baseColWidth="10" defaultColWidth="9.140625" defaultRowHeight="15" x14ac:dyDescent="0.25"/>
  <cols>
    <col min="2" max="2" width="24.85546875" customWidth="1"/>
    <col min="3" max="3" width="49.7109375" customWidth="1"/>
    <col min="4" max="4" width="16.42578125" customWidth="1"/>
    <col min="5" max="5" width="15.140625" customWidth="1"/>
    <col min="6" max="6" width="14.42578125" customWidth="1"/>
    <col min="7" max="7" width="15.7109375" customWidth="1"/>
    <col min="8" max="8" width="18.5703125" customWidth="1"/>
    <col min="9" max="9" width="16" customWidth="1"/>
    <col min="10" max="10" width="15.85546875" bestFit="1" customWidth="1"/>
    <col min="11" max="11" width="15.5703125" bestFit="1" customWidth="1"/>
    <col min="12" max="12" width="16.85546875" bestFit="1" customWidth="1"/>
    <col min="13" max="13" width="15" bestFit="1" customWidth="1"/>
    <col min="14" max="14" width="19.7109375" bestFit="1" customWidth="1"/>
    <col min="16" max="16" width="50.140625" customWidth="1"/>
  </cols>
  <sheetData>
    <row r="2" spans="3:14" ht="26.25" x14ac:dyDescent="0.4">
      <c r="C2" s="34" t="s">
        <v>295</v>
      </c>
    </row>
    <row r="5" spans="3:14" ht="31.5" x14ac:dyDescent="0.25">
      <c r="C5" s="67" t="s">
        <v>1</v>
      </c>
      <c r="D5" s="67" t="s">
        <v>116</v>
      </c>
      <c r="E5" s="67" t="s">
        <v>117</v>
      </c>
      <c r="F5" s="66" t="s">
        <v>118</v>
      </c>
      <c r="G5" s="67" t="s">
        <v>119</v>
      </c>
      <c r="H5" s="67" t="s">
        <v>142</v>
      </c>
      <c r="I5" s="66" t="s">
        <v>143</v>
      </c>
      <c r="J5" s="66" t="s">
        <v>144</v>
      </c>
      <c r="K5" s="66" t="s">
        <v>145</v>
      </c>
      <c r="L5" s="66" t="s">
        <v>146</v>
      </c>
      <c r="M5" s="66" t="s">
        <v>147</v>
      </c>
      <c r="N5" s="66" t="s">
        <v>148</v>
      </c>
    </row>
    <row r="6" spans="3:14" ht="60" x14ac:dyDescent="0.25">
      <c r="C6" s="159" t="s">
        <v>122</v>
      </c>
      <c r="D6" s="10" t="s">
        <v>121</v>
      </c>
      <c r="E6" s="11">
        <v>288</v>
      </c>
      <c r="F6" s="10">
        <v>10</v>
      </c>
      <c r="G6" s="10">
        <v>120</v>
      </c>
      <c r="H6" s="10" t="s">
        <v>112</v>
      </c>
      <c r="I6" s="10" t="s">
        <v>103</v>
      </c>
      <c r="J6" s="10">
        <f>(G6+F6)</f>
        <v>130</v>
      </c>
      <c r="K6" s="11" t="s">
        <v>120</v>
      </c>
      <c r="L6" s="10">
        <f>(J6-E6)</f>
        <v>-158</v>
      </c>
      <c r="M6" s="33">
        <f t="shared" ref="M6:M8" si="0">(L6/E6)</f>
        <v>-0.54861111111111116</v>
      </c>
      <c r="N6" s="10" t="s">
        <v>140</v>
      </c>
    </row>
    <row r="7" spans="3:14" ht="72.75" customHeight="1" x14ac:dyDescent="0.25">
      <c r="C7" s="160"/>
      <c r="D7" s="10" t="s">
        <v>123</v>
      </c>
      <c r="E7" s="11">
        <v>144</v>
      </c>
      <c r="F7" s="10">
        <v>0</v>
      </c>
      <c r="G7" s="10">
        <v>50</v>
      </c>
      <c r="H7" s="10" t="s">
        <v>112</v>
      </c>
      <c r="I7" s="10" t="s">
        <v>104</v>
      </c>
      <c r="J7" s="10">
        <f t="shared" ref="J7:J15" si="1">(G7+F7)</f>
        <v>50</v>
      </c>
      <c r="K7" s="11" t="s">
        <v>120</v>
      </c>
      <c r="L7" s="10">
        <f t="shared" ref="L7:L15" si="2">(J7-E7)</f>
        <v>-94</v>
      </c>
      <c r="M7" s="33">
        <f t="shared" si="0"/>
        <v>-0.65277777777777779</v>
      </c>
      <c r="N7" s="11" t="s">
        <v>138</v>
      </c>
    </row>
    <row r="8" spans="3:14" ht="45" x14ac:dyDescent="0.25">
      <c r="C8" s="19" t="s">
        <v>126</v>
      </c>
      <c r="D8" s="10" t="s">
        <v>124</v>
      </c>
      <c r="E8" s="11">
        <v>916</v>
      </c>
      <c r="F8" s="10">
        <v>2290</v>
      </c>
      <c r="G8" s="10">
        <v>500</v>
      </c>
      <c r="H8" s="10" t="s">
        <v>113</v>
      </c>
      <c r="I8" s="10" t="s">
        <v>105</v>
      </c>
      <c r="J8" s="10">
        <f t="shared" si="1"/>
        <v>2790</v>
      </c>
      <c r="K8" s="11" t="s">
        <v>137</v>
      </c>
      <c r="L8" s="10">
        <f>(J8-E8)</f>
        <v>1874</v>
      </c>
      <c r="M8" s="33">
        <f t="shared" si="0"/>
        <v>2.0458515283842793</v>
      </c>
      <c r="N8" s="11" t="s">
        <v>71</v>
      </c>
    </row>
    <row r="9" spans="3:14" ht="45" x14ac:dyDescent="0.25">
      <c r="C9" s="27" t="s">
        <v>310</v>
      </c>
      <c r="D9" s="10" t="s">
        <v>125</v>
      </c>
      <c r="E9" s="11">
        <v>500</v>
      </c>
      <c r="F9" s="10">
        <v>0</v>
      </c>
      <c r="G9" s="10">
        <v>200</v>
      </c>
      <c r="H9" s="10" t="s">
        <v>114</v>
      </c>
      <c r="I9" s="10" t="s">
        <v>106</v>
      </c>
      <c r="J9" s="10">
        <f t="shared" si="1"/>
        <v>200</v>
      </c>
      <c r="K9" s="11" t="s">
        <v>137</v>
      </c>
      <c r="L9" s="10">
        <f t="shared" si="2"/>
        <v>-300</v>
      </c>
      <c r="M9" s="33">
        <f>(L9/E9)</f>
        <v>-0.6</v>
      </c>
      <c r="N9" s="11" t="s">
        <v>71</v>
      </c>
    </row>
    <row r="10" spans="3:14" ht="45" x14ac:dyDescent="0.25">
      <c r="C10" s="19" t="s">
        <v>129</v>
      </c>
      <c r="D10" s="10" t="s">
        <v>107</v>
      </c>
      <c r="E10" s="11">
        <v>20</v>
      </c>
      <c r="F10" s="10">
        <v>0</v>
      </c>
      <c r="G10" s="10">
        <v>6</v>
      </c>
      <c r="H10" s="10" t="s">
        <v>112</v>
      </c>
      <c r="I10" s="10" t="s">
        <v>128</v>
      </c>
      <c r="J10" s="10">
        <f t="shared" si="1"/>
        <v>6</v>
      </c>
      <c r="K10" s="11" t="s">
        <v>136</v>
      </c>
      <c r="L10" s="10">
        <f t="shared" si="2"/>
        <v>-14</v>
      </c>
      <c r="M10" s="33">
        <f t="shared" ref="M10:M15" si="3">(L10/E10)</f>
        <v>-0.7</v>
      </c>
      <c r="N10" s="11" t="s">
        <v>74</v>
      </c>
    </row>
    <row r="11" spans="3:14" ht="45" x14ac:dyDescent="0.25">
      <c r="C11" s="27" t="s">
        <v>130</v>
      </c>
      <c r="D11" s="10" t="s">
        <v>127</v>
      </c>
      <c r="E11" s="11">
        <v>20</v>
      </c>
      <c r="F11" s="10">
        <v>0</v>
      </c>
      <c r="G11" s="10">
        <v>8</v>
      </c>
      <c r="H11" s="10" t="s">
        <v>112</v>
      </c>
      <c r="I11" s="10" t="s">
        <v>131</v>
      </c>
      <c r="J11" s="10">
        <f t="shared" si="1"/>
        <v>8</v>
      </c>
      <c r="K11" s="11" t="s">
        <v>136</v>
      </c>
      <c r="L11" s="10">
        <f t="shared" si="2"/>
        <v>-12</v>
      </c>
      <c r="M11" s="33">
        <f t="shared" si="3"/>
        <v>-0.6</v>
      </c>
      <c r="N11" s="11" t="s">
        <v>74</v>
      </c>
    </row>
    <row r="12" spans="3:14" ht="45" x14ac:dyDescent="0.25">
      <c r="C12" s="19" t="s">
        <v>263</v>
      </c>
      <c r="D12" s="10" t="s">
        <v>141</v>
      </c>
      <c r="E12" s="11">
        <v>19</v>
      </c>
      <c r="F12" s="10">
        <v>36</v>
      </c>
      <c r="G12" s="10">
        <v>9</v>
      </c>
      <c r="H12" s="10" t="s">
        <v>88</v>
      </c>
      <c r="I12" s="10" t="s">
        <v>108</v>
      </c>
      <c r="J12" s="10">
        <f t="shared" si="1"/>
        <v>45</v>
      </c>
      <c r="K12" s="11" t="s">
        <v>120</v>
      </c>
      <c r="L12" s="10">
        <f t="shared" si="2"/>
        <v>26</v>
      </c>
      <c r="M12" s="33">
        <f t="shared" si="3"/>
        <v>1.368421052631579</v>
      </c>
      <c r="N12" s="11" t="s">
        <v>31</v>
      </c>
    </row>
    <row r="13" spans="3:14" ht="60" x14ac:dyDescent="0.25">
      <c r="C13" s="159" t="s">
        <v>132</v>
      </c>
      <c r="D13" s="10" t="s">
        <v>133</v>
      </c>
      <c r="E13" s="11">
        <v>118</v>
      </c>
      <c r="F13" s="10">
        <v>0</v>
      </c>
      <c r="G13" s="10">
        <v>50</v>
      </c>
      <c r="H13" s="10" t="s">
        <v>87</v>
      </c>
      <c r="I13" s="10" t="s">
        <v>109</v>
      </c>
      <c r="J13" s="10">
        <f t="shared" si="1"/>
        <v>50</v>
      </c>
      <c r="K13" s="11" t="s">
        <v>136</v>
      </c>
      <c r="L13" s="10">
        <f t="shared" si="2"/>
        <v>-68</v>
      </c>
      <c r="M13" s="33">
        <f t="shared" si="3"/>
        <v>-0.57627118644067798</v>
      </c>
      <c r="N13" s="10" t="s">
        <v>30</v>
      </c>
    </row>
    <row r="14" spans="3:14" ht="60" x14ac:dyDescent="0.25">
      <c r="C14" s="160"/>
      <c r="D14" s="10" t="s">
        <v>134</v>
      </c>
      <c r="E14" s="11">
        <v>106</v>
      </c>
      <c r="F14" s="10">
        <v>0</v>
      </c>
      <c r="G14" s="10">
        <v>30</v>
      </c>
      <c r="H14" s="10" t="s">
        <v>87</v>
      </c>
      <c r="I14" s="10" t="s">
        <v>110</v>
      </c>
      <c r="J14" s="10">
        <f t="shared" si="1"/>
        <v>30</v>
      </c>
      <c r="K14" s="11" t="s">
        <v>136</v>
      </c>
      <c r="L14" s="10">
        <f t="shared" si="2"/>
        <v>-76</v>
      </c>
      <c r="M14" s="33">
        <f t="shared" si="3"/>
        <v>-0.71698113207547165</v>
      </c>
      <c r="N14" s="10" t="s">
        <v>27</v>
      </c>
    </row>
    <row r="15" spans="3:14" ht="61.5" customHeight="1" x14ac:dyDescent="0.25">
      <c r="C15" s="19" t="s">
        <v>139</v>
      </c>
      <c r="D15" s="10" t="s">
        <v>135</v>
      </c>
      <c r="E15" s="11">
        <v>25</v>
      </c>
      <c r="F15" s="10">
        <v>9</v>
      </c>
      <c r="G15" s="10">
        <v>8</v>
      </c>
      <c r="H15" s="10" t="s">
        <v>115</v>
      </c>
      <c r="I15" s="10" t="s">
        <v>111</v>
      </c>
      <c r="J15" s="10">
        <f t="shared" si="1"/>
        <v>17</v>
      </c>
      <c r="K15" s="11" t="s">
        <v>120</v>
      </c>
      <c r="L15" s="10">
        <f t="shared" si="2"/>
        <v>-8</v>
      </c>
      <c r="M15" s="33">
        <f t="shared" si="3"/>
        <v>-0.32</v>
      </c>
      <c r="N15" s="10" t="s">
        <v>75</v>
      </c>
    </row>
    <row r="17" spans="8:8" ht="15" customHeight="1" x14ac:dyDescent="0.25"/>
    <row r="19" spans="8:8" ht="15" customHeight="1" x14ac:dyDescent="0.25"/>
    <row r="21" spans="8:8" x14ac:dyDescent="0.25">
      <c r="H21" s="148"/>
    </row>
  </sheetData>
  <mergeCells count="2">
    <mergeCell ref="C6:C7"/>
    <mergeCell ref="C13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E6BD-18EF-4CF9-BF2C-FF89000DCC8A}">
  <dimension ref="C1:Z105"/>
  <sheetViews>
    <sheetView tabSelected="1" topLeftCell="A19" zoomScaleNormal="100" workbookViewId="0">
      <selection activeCell="F92" sqref="F92"/>
    </sheetView>
  </sheetViews>
  <sheetFormatPr baseColWidth="10" defaultRowHeight="15" x14ac:dyDescent="0.25"/>
  <cols>
    <col min="3" max="3" width="56.42578125" bestFit="1" customWidth="1"/>
    <col min="4" max="4" width="25.140625" customWidth="1"/>
    <col min="5" max="5" width="16.42578125" customWidth="1"/>
    <col min="6" max="6" width="17.85546875" customWidth="1"/>
    <col min="7" max="7" width="12.5703125" customWidth="1"/>
    <col min="8" max="8" width="19.42578125" customWidth="1"/>
    <col min="9" max="9" width="13.7109375" customWidth="1"/>
    <col min="10" max="11" width="16.28515625" customWidth="1"/>
    <col min="12" max="12" width="19.7109375" customWidth="1"/>
    <col min="14" max="14" width="11.42578125" customWidth="1"/>
    <col min="15" max="15" width="12.85546875" customWidth="1"/>
    <col min="16" max="16" width="6.85546875" customWidth="1"/>
    <col min="17" max="17" width="24.5703125" bestFit="1" customWidth="1"/>
    <col min="18" max="18" width="0.140625" customWidth="1"/>
    <col min="19" max="19" width="16.7109375" customWidth="1"/>
    <col min="21" max="23" width="12.140625" bestFit="1" customWidth="1"/>
    <col min="24" max="24" width="15" bestFit="1" customWidth="1"/>
    <col min="25" max="26" width="13.85546875" bestFit="1" customWidth="1"/>
  </cols>
  <sheetData>
    <row r="1" spans="3:11" ht="26.25" x14ac:dyDescent="0.4">
      <c r="C1" s="34" t="s">
        <v>3</v>
      </c>
    </row>
    <row r="3" spans="3:11" x14ac:dyDescent="0.25">
      <c r="J3" t="s">
        <v>0</v>
      </c>
    </row>
    <row r="4" spans="3:11" ht="63" x14ac:dyDescent="0.25">
      <c r="C4" s="63" t="s">
        <v>39</v>
      </c>
      <c r="D4" s="63" t="s">
        <v>84</v>
      </c>
      <c r="E4" s="63" t="s">
        <v>83</v>
      </c>
      <c r="F4" s="64" t="s">
        <v>40</v>
      </c>
      <c r="G4" s="63" t="s">
        <v>82</v>
      </c>
      <c r="H4" s="66" t="s">
        <v>174</v>
      </c>
      <c r="I4" s="65" t="s">
        <v>175</v>
      </c>
      <c r="J4" s="66" t="s">
        <v>176</v>
      </c>
      <c r="K4" s="80" t="s">
        <v>205</v>
      </c>
    </row>
    <row r="5" spans="3:11" ht="35.25" customHeight="1" x14ac:dyDescent="0.25">
      <c r="C5" s="26" t="s">
        <v>46</v>
      </c>
      <c r="D5" s="2">
        <v>100</v>
      </c>
      <c r="E5" s="2" t="s">
        <v>172</v>
      </c>
      <c r="F5" s="9" t="s">
        <v>153</v>
      </c>
      <c r="G5" s="88">
        <f>D5*Y49</f>
        <v>1636.6999999999998</v>
      </c>
      <c r="H5" s="164" t="s">
        <v>89</v>
      </c>
      <c r="I5" s="2">
        <v>2</v>
      </c>
      <c r="J5" s="15">
        <f>G5/H26</f>
        <v>7.4776128201167372E-2</v>
      </c>
      <c r="K5" s="79">
        <f>'Contingencias y priorización'!K16</f>
        <v>99.990800000000007</v>
      </c>
    </row>
    <row r="6" spans="3:11" ht="63" customHeight="1" x14ac:dyDescent="0.25">
      <c r="C6" s="27" t="s">
        <v>42</v>
      </c>
      <c r="D6" s="2">
        <v>350</v>
      </c>
      <c r="E6" s="2" t="s">
        <v>33</v>
      </c>
      <c r="F6" s="10" t="s">
        <v>152</v>
      </c>
      <c r="G6" s="88">
        <f>D6*Y52</f>
        <v>5728.4499999999989</v>
      </c>
      <c r="H6" s="164"/>
      <c r="I6" s="12">
        <v>1</v>
      </c>
      <c r="J6" s="15">
        <f>G6/H26</f>
        <v>0.26171644870408578</v>
      </c>
      <c r="K6" s="79">
        <f>'Contingencias y priorización'!K17</f>
        <v>214.26599999999999</v>
      </c>
    </row>
    <row r="7" spans="3:11" ht="135" x14ac:dyDescent="0.25">
      <c r="C7" s="27" t="s">
        <v>150</v>
      </c>
      <c r="D7" s="2">
        <v>100</v>
      </c>
      <c r="E7" s="2" t="s">
        <v>172</v>
      </c>
      <c r="F7" s="9" t="s">
        <v>154</v>
      </c>
      <c r="G7" s="88">
        <f>D7*Y52</f>
        <v>1636.6999999999998</v>
      </c>
      <c r="H7" s="164"/>
      <c r="I7" s="12">
        <v>2</v>
      </c>
      <c r="J7" s="15">
        <f>G7/H26</f>
        <v>7.4776128201167372E-2</v>
      </c>
      <c r="K7" s="79">
        <f>'Contingencias y priorización'!K18</f>
        <v>71.422000000000011</v>
      </c>
    </row>
    <row r="8" spans="3:11" ht="90" x14ac:dyDescent="0.25">
      <c r="C8" s="27" t="s">
        <v>149</v>
      </c>
      <c r="D8" s="2">
        <v>120</v>
      </c>
      <c r="E8" s="2" t="s">
        <v>172</v>
      </c>
      <c r="F8" s="9" t="s">
        <v>151</v>
      </c>
      <c r="G8" s="88">
        <f>D8*Y49</f>
        <v>1964.0399999999997</v>
      </c>
      <c r="H8" s="164"/>
      <c r="I8" s="12">
        <v>2</v>
      </c>
      <c r="J8" s="15">
        <f>G8/H26</f>
        <v>8.9731353841400838E-2</v>
      </c>
      <c r="K8" s="79">
        <f>'Contingencias y priorización'!K19</f>
        <v>71.422000000000011</v>
      </c>
    </row>
    <row r="9" spans="3:11" ht="150" x14ac:dyDescent="0.25">
      <c r="C9" s="27" t="s">
        <v>162</v>
      </c>
      <c r="D9" s="2">
        <v>40</v>
      </c>
      <c r="E9" s="2" t="s">
        <v>172</v>
      </c>
      <c r="F9" s="10" t="s">
        <v>161</v>
      </c>
      <c r="G9" s="88">
        <f>D9*Y49</f>
        <v>654.67999999999984</v>
      </c>
      <c r="H9" s="164"/>
      <c r="I9" s="12">
        <v>1</v>
      </c>
      <c r="J9" s="15">
        <f>G9/H26</f>
        <v>2.9910451280466942E-2</v>
      </c>
      <c r="K9" s="79">
        <f>'Contingencias y priorización'!K20</f>
        <v>71.422000000000011</v>
      </c>
    </row>
    <row r="10" spans="3:11" ht="60" x14ac:dyDescent="0.25">
      <c r="C10" s="27" t="s">
        <v>85</v>
      </c>
      <c r="D10" s="2">
        <v>2400</v>
      </c>
      <c r="E10" s="7" t="s">
        <v>35</v>
      </c>
      <c r="F10" s="9" t="s">
        <v>92</v>
      </c>
      <c r="G10" s="89">
        <f>(D10)</f>
        <v>2400</v>
      </c>
      <c r="H10" s="164"/>
      <c r="I10" s="12">
        <v>1</v>
      </c>
      <c r="J10" s="15">
        <f>G10/H26</f>
        <v>0.10964911571014951</v>
      </c>
      <c r="K10" s="79">
        <f>'Contingencias y priorización'!K21</f>
        <v>142.84400000000002</v>
      </c>
    </row>
    <row r="11" spans="3:11" ht="180" x14ac:dyDescent="0.25">
      <c r="C11" s="27" t="s">
        <v>173</v>
      </c>
      <c r="D11" s="7">
        <v>40</v>
      </c>
      <c r="E11" s="2" t="s">
        <v>172</v>
      </c>
      <c r="F11" s="10" t="s">
        <v>163</v>
      </c>
      <c r="G11" s="88">
        <f>D11*Y50</f>
        <v>581.02850000000001</v>
      </c>
      <c r="H11" s="164"/>
      <c r="I11" s="14">
        <v>2</v>
      </c>
      <c r="J11" s="15">
        <f>G11/H26</f>
        <v>2.6545525511414418E-2</v>
      </c>
      <c r="K11" s="79">
        <f>'Contingencias y priorización'!K22</f>
        <v>14.284400000000002</v>
      </c>
    </row>
    <row r="12" spans="3:11" ht="75" x14ac:dyDescent="0.25">
      <c r="C12" s="27" t="s">
        <v>86</v>
      </c>
      <c r="D12" s="7">
        <v>460</v>
      </c>
      <c r="E12" s="7" t="s">
        <v>35</v>
      </c>
      <c r="F12" s="9" t="s">
        <v>93</v>
      </c>
      <c r="G12" s="89">
        <f>(D12)</f>
        <v>460</v>
      </c>
      <c r="H12" s="164"/>
      <c r="I12" s="14">
        <v>2</v>
      </c>
      <c r="J12" s="15">
        <f>G12/H26</f>
        <v>2.1016080511111989E-2</v>
      </c>
      <c r="K12" s="79">
        <f>'Contingencias y priorización'!K23</f>
        <v>71.422000000000011</v>
      </c>
    </row>
    <row r="13" spans="3:11" ht="195" x14ac:dyDescent="0.25">
      <c r="C13" s="19" t="s">
        <v>78</v>
      </c>
      <c r="D13" s="2">
        <v>150</v>
      </c>
      <c r="E13" s="2" t="s">
        <v>172</v>
      </c>
      <c r="F13" s="10" t="s">
        <v>164</v>
      </c>
      <c r="G13" s="88">
        <f>D13*Y50</f>
        <v>2178.8568749999999</v>
      </c>
      <c r="H13" s="165" t="s">
        <v>90</v>
      </c>
      <c r="I13" s="2">
        <v>1</v>
      </c>
      <c r="J13" s="15">
        <f>G13/H26</f>
        <v>9.9545720667804066E-2</v>
      </c>
      <c r="K13" s="79">
        <f>'Contingencias y priorización'!K24</f>
        <v>142.84400000000002</v>
      </c>
    </row>
    <row r="14" spans="3:11" ht="165" x14ac:dyDescent="0.25">
      <c r="C14" s="19" t="s">
        <v>79</v>
      </c>
      <c r="D14" s="2">
        <v>30</v>
      </c>
      <c r="E14" s="2" t="s">
        <v>33</v>
      </c>
      <c r="F14" s="9" t="s">
        <v>94</v>
      </c>
      <c r="G14" s="88">
        <f>D14*Y53</f>
        <v>511.46874999999994</v>
      </c>
      <c r="H14" s="166"/>
      <c r="I14" s="12">
        <v>3</v>
      </c>
      <c r="J14" s="15">
        <f>G14/H26</f>
        <v>2.3367540062864803E-2</v>
      </c>
      <c r="K14" s="79">
        <f>'Contingencias y priorización'!K25</f>
        <v>42.853200000000001</v>
      </c>
    </row>
    <row r="15" spans="3:11" ht="180" x14ac:dyDescent="0.25">
      <c r="C15" s="19" t="s">
        <v>177</v>
      </c>
      <c r="D15" s="2">
        <v>20</v>
      </c>
      <c r="E15" s="2" t="s">
        <v>33</v>
      </c>
      <c r="F15" s="9" t="s">
        <v>165</v>
      </c>
      <c r="G15" s="88">
        <f>D15*Y53</f>
        <v>340.97916666666663</v>
      </c>
      <c r="H15" s="166"/>
      <c r="I15" s="12">
        <v>1</v>
      </c>
      <c r="J15" s="15">
        <f>G15/H26</f>
        <v>1.5578360041909867E-2</v>
      </c>
      <c r="K15" s="79">
        <f>'Contingencias y priorización'!K26</f>
        <v>99.990800000000007</v>
      </c>
    </row>
    <row r="16" spans="3:11" ht="150" x14ac:dyDescent="0.25">
      <c r="C16" s="19" t="s">
        <v>178</v>
      </c>
      <c r="D16" s="7">
        <v>80</v>
      </c>
      <c r="E16" s="2" t="s">
        <v>172</v>
      </c>
      <c r="F16" s="9" t="s">
        <v>166</v>
      </c>
      <c r="G16" s="88">
        <f>D16*Y53</f>
        <v>1363.9166666666665</v>
      </c>
      <c r="H16" s="166"/>
      <c r="I16" s="14">
        <v>1</v>
      </c>
      <c r="J16" s="15">
        <f>G16/H26</f>
        <v>6.2313440167639469E-2</v>
      </c>
      <c r="K16" s="79">
        <f>'Contingencias y priorización'!K27</f>
        <v>99.990800000000007</v>
      </c>
    </row>
    <row r="17" spans="3:20" x14ac:dyDescent="0.25">
      <c r="C17" s="27" t="s">
        <v>63</v>
      </c>
      <c r="D17" s="2">
        <v>5</v>
      </c>
      <c r="E17" s="2" t="s">
        <v>172</v>
      </c>
      <c r="F17" s="25" t="s">
        <v>95</v>
      </c>
      <c r="G17" s="88">
        <f>D17*Y53</f>
        <v>85.244791666666657</v>
      </c>
      <c r="H17" s="164" t="s">
        <v>91</v>
      </c>
      <c r="I17" s="2">
        <v>3</v>
      </c>
      <c r="J17" s="15">
        <f>G17/H26</f>
        <v>3.8945900104774668E-3</v>
      </c>
      <c r="K17" s="79">
        <f>'Contingencias y priorización'!K28</f>
        <v>14.284400000000002</v>
      </c>
    </row>
    <row r="18" spans="3:20" ht="45" x14ac:dyDescent="0.25">
      <c r="C18" s="27" t="s">
        <v>80</v>
      </c>
      <c r="D18" s="2">
        <v>50</v>
      </c>
      <c r="E18" s="2" t="s">
        <v>33</v>
      </c>
      <c r="F18" s="9" t="s">
        <v>96</v>
      </c>
      <c r="G18" s="88">
        <f>D18*Y55</f>
        <v>852.44791666666652</v>
      </c>
      <c r="H18" s="164"/>
      <c r="I18" s="12">
        <v>3</v>
      </c>
      <c r="J18" s="15">
        <f>G18/H39</f>
        <v>2.8417550191898053E-2</v>
      </c>
      <c r="K18" s="79">
        <f>'Contingencias y priorización'!K29</f>
        <v>28.568800000000003</v>
      </c>
    </row>
    <row r="19" spans="3:20" ht="90" x14ac:dyDescent="0.25">
      <c r="C19" s="19" t="s">
        <v>81</v>
      </c>
      <c r="D19" s="7">
        <v>20</v>
      </c>
      <c r="E19" s="2" t="s">
        <v>172</v>
      </c>
      <c r="F19" s="13" t="s">
        <v>179</v>
      </c>
      <c r="G19" s="88">
        <f>D19*Y51</f>
        <v>491.00999999999993</v>
      </c>
      <c r="H19" s="165" t="s">
        <v>159</v>
      </c>
      <c r="I19" s="12">
        <v>2</v>
      </c>
      <c r="J19" s="15">
        <f>G19/H26</f>
        <v>2.2432838460350209E-2</v>
      </c>
      <c r="K19" s="79">
        <f>'Contingencias y priorización'!K30</f>
        <v>71.422000000000011</v>
      </c>
    </row>
    <row r="20" spans="3:20" ht="135" x14ac:dyDescent="0.25">
      <c r="C20" s="19" t="s">
        <v>36</v>
      </c>
      <c r="D20" s="7">
        <v>40</v>
      </c>
      <c r="E20" s="2" t="s">
        <v>33</v>
      </c>
      <c r="F20" s="10" t="s">
        <v>155</v>
      </c>
      <c r="G20" s="88">
        <f>D20*Y54</f>
        <v>695.59749999999997</v>
      </c>
      <c r="H20" s="167"/>
      <c r="I20" s="14">
        <v>2</v>
      </c>
      <c r="J20" s="15">
        <f>G20/H26</f>
        <v>3.1779854485496133E-2</v>
      </c>
      <c r="K20" s="79">
        <f>'Contingencias y priorización'!K31</f>
        <v>71.422000000000011</v>
      </c>
    </row>
    <row r="21" spans="3:20" ht="60" x14ac:dyDescent="0.25">
      <c r="C21" s="27" t="s">
        <v>156</v>
      </c>
      <c r="D21" s="2">
        <v>10</v>
      </c>
      <c r="E21" s="2" t="s">
        <v>172</v>
      </c>
      <c r="F21" s="10" t="s">
        <v>157</v>
      </c>
      <c r="G21" s="88">
        <f>D21*Y56</f>
        <v>102.29375000000002</v>
      </c>
      <c r="H21" s="165" t="s">
        <v>160</v>
      </c>
      <c r="I21" s="2">
        <v>3</v>
      </c>
      <c r="J21" s="15">
        <f>G21/H26</f>
        <v>4.6735080125729616E-3</v>
      </c>
      <c r="K21" s="79">
        <f>'Contingencias y priorización'!K32</f>
        <v>14.284400000000002</v>
      </c>
    </row>
    <row r="22" spans="3:20" ht="180" customHeight="1" x14ac:dyDescent="0.25">
      <c r="C22" s="27" t="s">
        <v>97</v>
      </c>
      <c r="D22" s="2">
        <v>20</v>
      </c>
      <c r="E22" s="2" t="s">
        <v>172</v>
      </c>
      <c r="F22" s="10" t="s">
        <v>158</v>
      </c>
      <c r="G22" s="88">
        <f>D22*Y56</f>
        <v>204.58750000000003</v>
      </c>
      <c r="H22" s="167"/>
      <c r="I22" s="2">
        <v>1</v>
      </c>
      <c r="J22" s="15">
        <f>G22/H26</f>
        <v>9.3470160251459232E-3</v>
      </c>
      <c r="K22" s="79">
        <f>'Contingencias y priorización'!K33</f>
        <v>85.706400000000002</v>
      </c>
    </row>
    <row r="23" spans="3:20" x14ac:dyDescent="0.25">
      <c r="C23" s="1"/>
      <c r="I23" s="16"/>
      <c r="K23" s="17"/>
    </row>
    <row r="24" spans="3:20" x14ac:dyDescent="0.25">
      <c r="C24" s="1"/>
      <c r="F24" s="24"/>
      <c r="G24" s="24"/>
      <c r="H24" s="24"/>
      <c r="I24" s="16"/>
      <c r="K24" s="17"/>
    </row>
    <row r="25" spans="3:20" x14ac:dyDescent="0.25">
      <c r="C25" s="8" t="s">
        <v>0</v>
      </c>
      <c r="D25" t="s">
        <v>0</v>
      </c>
      <c r="F25" s="44"/>
      <c r="G25" s="46" t="s">
        <v>185</v>
      </c>
      <c r="H25" s="47">
        <v>18</v>
      </c>
    </row>
    <row r="26" spans="3:20" ht="16.5" customHeight="1" x14ac:dyDescent="0.25">
      <c r="F26" s="45"/>
      <c r="G26" s="48" t="s">
        <v>184</v>
      </c>
      <c r="H26" s="98">
        <f>SUM(G5:G22)</f>
        <v>21888.00141666667</v>
      </c>
    </row>
    <row r="27" spans="3:20" x14ac:dyDescent="0.25">
      <c r="F27" s="37"/>
      <c r="G27" s="39" t="s">
        <v>191</v>
      </c>
      <c r="H27" s="90">
        <f>H28+H29+H30+H31</f>
        <v>2236.4399999999996</v>
      </c>
    </row>
    <row r="28" spans="3:20" x14ac:dyDescent="0.25">
      <c r="F28" s="37"/>
      <c r="G28" s="38" t="s">
        <v>180</v>
      </c>
      <c r="H28" s="90">
        <v>1379.7</v>
      </c>
    </row>
    <row r="29" spans="3:20" x14ac:dyDescent="0.25">
      <c r="F29" s="37"/>
      <c r="G29" s="38" t="s">
        <v>181</v>
      </c>
      <c r="H29" s="90">
        <v>594</v>
      </c>
    </row>
    <row r="30" spans="3:20" ht="13.5" customHeight="1" x14ac:dyDescent="0.25">
      <c r="F30" s="37"/>
      <c r="G30" s="38" t="s">
        <v>183</v>
      </c>
      <c r="H30" s="90">
        <v>150</v>
      </c>
      <c r="Q30" s="144"/>
      <c r="R30" s="145"/>
      <c r="S30" s="146"/>
      <c r="T30" s="5"/>
    </row>
    <row r="31" spans="3:20" x14ac:dyDescent="0.25">
      <c r="F31" s="37"/>
      <c r="G31" s="38" t="s">
        <v>182</v>
      </c>
      <c r="H31" s="90">
        <v>112.74</v>
      </c>
      <c r="Q31" s="144"/>
      <c r="R31" s="145"/>
      <c r="S31" s="147"/>
    </row>
    <row r="32" spans="3:20" x14ac:dyDescent="0.25">
      <c r="F32" s="56"/>
      <c r="G32" s="57" t="s">
        <v>192</v>
      </c>
      <c r="H32" s="91">
        <v>734.5</v>
      </c>
      <c r="Q32" s="144"/>
      <c r="R32" s="145"/>
      <c r="S32" s="147"/>
    </row>
    <row r="33" spans="3:26" x14ac:dyDescent="0.25">
      <c r="F33" s="49"/>
      <c r="G33" s="51" t="s">
        <v>193</v>
      </c>
      <c r="H33" s="92">
        <f>H34</f>
        <v>3709.8533333333326</v>
      </c>
      <c r="Q33" s="144"/>
      <c r="R33" s="145"/>
      <c r="S33" s="147"/>
    </row>
    <row r="34" spans="3:26" x14ac:dyDescent="0.25">
      <c r="F34" s="49"/>
      <c r="G34" s="50" t="s">
        <v>27</v>
      </c>
      <c r="H34" s="92">
        <v>3709.8533333333326</v>
      </c>
      <c r="Q34" s="144"/>
      <c r="R34" s="145"/>
      <c r="S34" s="147"/>
      <c r="U34" s="3"/>
    </row>
    <row r="35" spans="3:26" x14ac:dyDescent="0.25">
      <c r="F35" s="52"/>
      <c r="G35" s="53" t="s">
        <v>194</v>
      </c>
      <c r="H35" s="93">
        <v>0</v>
      </c>
      <c r="Q35" s="144"/>
      <c r="R35" s="145"/>
      <c r="S35" s="147"/>
    </row>
    <row r="36" spans="3:26" x14ac:dyDescent="0.25">
      <c r="F36" s="54"/>
      <c r="G36" s="55" t="s">
        <v>195</v>
      </c>
      <c r="H36" s="94">
        <f>H27+H32+H33+H35</f>
        <v>6680.7933333333322</v>
      </c>
      <c r="J36" t="s">
        <v>0</v>
      </c>
      <c r="Q36" s="144"/>
      <c r="R36" s="145"/>
      <c r="S36" s="147"/>
    </row>
    <row r="37" spans="3:26" x14ac:dyDescent="0.25">
      <c r="F37" s="27"/>
      <c r="G37" s="40" t="s">
        <v>186</v>
      </c>
      <c r="H37" s="95">
        <f>H26+H36</f>
        <v>28568.794750000001</v>
      </c>
      <c r="Q37" s="144"/>
      <c r="R37" s="145"/>
      <c r="S37" s="147"/>
      <c r="U37" s="3"/>
      <c r="V37" s="3"/>
      <c r="W37" s="3"/>
      <c r="X37" s="3"/>
      <c r="Y37" s="3"/>
      <c r="Z37" s="3"/>
    </row>
    <row r="38" spans="3:26" x14ac:dyDescent="0.25">
      <c r="C38" s="3"/>
      <c r="F38" s="42"/>
      <c r="G38" s="43" t="s">
        <v>187</v>
      </c>
      <c r="H38" s="96">
        <f>0.05*H37</f>
        <v>1428.4397375000001</v>
      </c>
      <c r="Q38" s="144"/>
      <c r="R38" s="145"/>
      <c r="S38" s="147"/>
      <c r="X38" s="139"/>
      <c r="Y38" s="139"/>
      <c r="Z38" s="139"/>
    </row>
    <row r="39" spans="3:26" x14ac:dyDescent="0.25">
      <c r="F39" s="36"/>
      <c r="G39" s="41" t="s">
        <v>188</v>
      </c>
      <c r="H39" s="97">
        <f>H37+H38</f>
        <v>29997.234487500002</v>
      </c>
      <c r="Q39" s="144"/>
      <c r="R39" s="145"/>
      <c r="S39" s="147"/>
      <c r="X39" s="139"/>
      <c r="Y39" s="139"/>
      <c r="Z39" s="139"/>
    </row>
    <row r="40" spans="3:26" x14ac:dyDescent="0.25">
      <c r="C40" s="3"/>
      <c r="Q40" s="144"/>
      <c r="R40" s="145"/>
      <c r="S40" s="147"/>
      <c r="X40" s="139"/>
      <c r="Y40" s="139"/>
      <c r="Z40" s="139"/>
    </row>
    <row r="41" spans="3:26" x14ac:dyDescent="0.25">
      <c r="E41" s="1"/>
      <c r="Q41" s="144"/>
      <c r="R41" s="145"/>
      <c r="S41" s="147"/>
      <c r="X41" s="139"/>
      <c r="Y41" s="139"/>
      <c r="Z41" s="139"/>
    </row>
    <row r="42" spans="3:26" x14ac:dyDescent="0.25">
      <c r="C42" s="3"/>
      <c r="Q42" s="144"/>
      <c r="R42" s="145"/>
      <c r="S42" s="147"/>
      <c r="X42" s="139"/>
      <c r="Y42" s="139"/>
      <c r="Z42" s="139"/>
    </row>
    <row r="43" spans="3:26" x14ac:dyDescent="0.25">
      <c r="Q43" s="144"/>
      <c r="R43" s="145"/>
      <c r="S43" s="147"/>
      <c r="X43" s="139"/>
      <c r="Y43" s="139"/>
      <c r="Z43" s="139"/>
    </row>
    <row r="44" spans="3:26" x14ac:dyDescent="0.25">
      <c r="C44" s="3"/>
      <c r="Q44" s="144"/>
      <c r="R44" s="145"/>
      <c r="S44" s="147"/>
      <c r="X44" s="139"/>
      <c r="Y44" s="139"/>
      <c r="Z44" s="139"/>
    </row>
    <row r="45" spans="3:26" x14ac:dyDescent="0.25">
      <c r="Q45" s="144"/>
      <c r="R45" s="145"/>
      <c r="S45" s="147"/>
      <c r="X45" s="139"/>
      <c r="Y45" s="139"/>
      <c r="Z45" s="139"/>
    </row>
    <row r="46" spans="3:26" ht="15.75" thickBot="1" x14ac:dyDescent="0.3">
      <c r="C46" s="3"/>
      <c r="J46" t="s">
        <v>0</v>
      </c>
      <c r="X46" s="139"/>
      <c r="Y46" s="139"/>
      <c r="Z46" s="139"/>
    </row>
    <row r="47" spans="3:26" ht="15.75" thickBot="1" x14ac:dyDescent="0.3">
      <c r="Q47" s="161" t="s">
        <v>296</v>
      </c>
      <c r="R47" s="162"/>
      <c r="S47" s="162"/>
      <c r="T47" s="162"/>
      <c r="U47" s="162"/>
      <c r="V47" s="162"/>
      <c r="W47" s="162"/>
      <c r="X47" s="162"/>
      <c r="Y47" s="163"/>
      <c r="Z47" s="139"/>
    </row>
    <row r="48" spans="3:26" ht="45.75" thickBot="1" x14ac:dyDescent="0.3">
      <c r="F48" s="1" t="s">
        <v>0</v>
      </c>
      <c r="Q48" s="130" t="s">
        <v>297</v>
      </c>
      <c r="R48" s="174" t="s">
        <v>306</v>
      </c>
      <c r="S48" s="174"/>
      <c r="T48" s="175"/>
      <c r="U48" s="131" t="s">
        <v>298</v>
      </c>
      <c r="V48" s="131" t="s">
        <v>299</v>
      </c>
      <c r="W48" s="131" t="s">
        <v>300</v>
      </c>
      <c r="X48" s="131" t="s">
        <v>23</v>
      </c>
      <c r="Y48" s="132" t="s">
        <v>24</v>
      </c>
      <c r="Z48" s="139"/>
    </row>
    <row r="49" spans="3:25" x14ac:dyDescent="0.25">
      <c r="Q49" s="133" t="s">
        <v>301</v>
      </c>
      <c r="R49" s="176" t="s">
        <v>25</v>
      </c>
      <c r="S49" s="176"/>
      <c r="T49" s="177"/>
      <c r="U49" s="134">
        <v>24000</v>
      </c>
      <c r="V49" s="134">
        <f t="shared" ref="V49:V56" si="0">U49*1.259</f>
        <v>30215.999999999996</v>
      </c>
      <c r="W49" s="134">
        <f t="shared" ref="W49:W56" si="1">V49*1.04</f>
        <v>31424.639999999996</v>
      </c>
      <c r="X49" s="135">
        <f t="shared" ref="X49:X56" si="2">W49/12</f>
        <v>2618.7199999999998</v>
      </c>
      <c r="Y49" s="140">
        <f>X49/(40*4)</f>
        <v>16.366999999999997</v>
      </c>
    </row>
    <row r="50" spans="3:25" ht="26.25" x14ac:dyDescent="0.4">
      <c r="C50" s="34" t="s">
        <v>5</v>
      </c>
      <c r="Q50" s="115" t="s">
        <v>302</v>
      </c>
      <c r="R50" s="178" t="s">
        <v>26</v>
      </c>
      <c r="S50" s="178"/>
      <c r="T50" s="179"/>
      <c r="U50" s="116">
        <v>21300</v>
      </c>
      <c r="V50" s="116">
        <f t="shared" si="0"/>
        <v>26816.699999999997</v>
      </c>
      <c r="W50" s="116">
        <f t="shared" si="1"/>
        <v>27889.367999999999</v>
      </c>
      <c r="X50" s="117">
        <f t="shared" si="2"/>
        <v>2324.114</v>
      </c>
      <c r="Y50" s="141">
        <f t="shared" ref="Y50:Y56" si="3">X50/(40*4)</f>
        <v>14.525712500000001</v>
      </c>
    </row>
    <row r="51" spans="3:25" x14ac:dyDescent="0.25">
      <c r="C51" s="1"/>
      <c r="Q51" s="119" t="s">
        <v>36</v>
      </c>
      <c r="R51" s="168" t="s">
        <v>27</v>
      </c>
      <c r="S51" s="168"/>
      <c r="T51" s="169"/>
      <c r="U51" s="112">
        <v>36000</v>
      </c>
      <c r="V51" s="112">
        <f t="shared" si="0"/>
        <v>45323.999999999993</v>
      </c>
      <c r="W51" s="112">
        <f t="shared" si="1"/>
        <v>47136.959999999992</v>
      </c>
      <c r="X51" s="113">
        <f t="shared" si="2"/>
        <v>3928.0799999999995</v>
      </c>
      <c r="Y51" s="142">
        <f t="shared" si="3"/>
        <v>24.550499999999996</v>
      </c>
    </row>
    <row r="52" spans="3:25" ht="15.75" x14ac:dyDescent="0.25">
      <c r="C52" s="63" t="s">
        <v>41</v>
      </c>
      <c r="D52" s="63" t="s">
        <v>169</v>
      </c>
      <c r="E52" s="63" t="s">
        <v>170</v>
      </c>
      <c r="F52" s="63" t="s">
        <v>171</v>
      </c>
      <c r="Q52" s="115" t="s">
        <v>37</v>
      </c>
      <c r="R52" s="178" t="s">
        <v>28</v>
      </c>
      <c r="S52" s="178"/>
      <c r="T52" s="179"/>
      <c r="U52" s="116">
        <v>24000</v>
      </c>
      <c r="V52" s="116">
        <f t="shared" si="0"/>
        <v>30215.999999999996</v>
      </c>
      <c r="W52" s="116">
        <f t="shared" si="1"/>
        <v>31424.639999999996</v>
      </c>
      <c r="X52" s="117">
        <f t="shared" si="2"/>
        <v>2618.7199999999998</v>
      </c>
      <c r="Y52" s="141">
        <f t="shared" si="3"/>
        <v>16.366999999999997</v>
      </c>
    </row>
    <row r="53" spans="3:25" x14ac:dyDescent="0.25">
      <c r="C53" s="29" t="s">
        <v>167</v>
      </c>
      <c r="D53" s="28">
        <f>15*0.5</f>
        <v>7.5</v>
      </c>
      <c r="E53" s="89">
        <v>4833</v>
      </c>
      <c r="F53" s="89">
        <f>D53*E53</f>
        <v>36247.5</v>
      </c>
      <c r="Q53" s="119" t="s">
        <v>303</v>
      </c>
      <c r="R53" s="168" t="s">
        <v>29</v>
      </c>
      <c r="S53" s="168"/>
      <c r="T53" s="169"/>
      <c r="U53" s="112">
        <v>25000</v>
      </c>
      <c r="V53" s="112">
        <f t="shared" si="0"/>
        <v>31474.999999999996</v>
      </c>
      <c r="W53" s="112">
        <f t="shared" si="1"/>
        <v>32733.999999999996</v>
      </c>
      <c r="X53" s="113">
        <f t="shared" si="2"/>
        <v>2727.833333333333</v>
      </c>
      <c r="Y53" s="142">
        <f t="shared" si="3"/>
        <v>17.048958333333331</v>
      </c>
    </row>
    <row r="54" spans="3:25" x14ac:dyDescent="0.25">
      <c r="C54" s="29" t="s">
        <v>168</v>
      </c>
      <c r="D54" s="2">
        <v>11</v>
      </c>
      <c r="E54" s="89">
        <v>700</v>
      </c>
      <c r="F54" s="89">
        <f>D54*E54</f>
        <v>7700</v>
      </c>
      <c r="Q54" s="124" t="s">
        <v>304</v>
      </c>
      <c r="R54" s="170" t="s">
        <v>30</v>
      </c>
      <c r="S54" s="170"/>
      <c r="T54" s="171"/>
      <c r="U54" s="125">
        <v>25500</v>
      </c>
      <c r="V54" s="125">
        <f t="shared" si="0"/>
        <v>32104.499999999996</v>
      </c>
      <c r="W54" s="116">
        <f t="shared" si="1"/>
        <v>33388.68</v>
      </c>
      <c r="X54" s="117">
        <f t="shared" si="2"/>
        <v>2782.39</v>
      </c>
      <c r="Y54" s="141">
        <f t="shared" si="3"/>
        <v>17.389937499999998</v>
      </c>
    </row>
    <row r="55" spans="3:25" ht="15.75" x14ac:dyDescent="0.25">
      <c r="C55" s="61" t="s">
        <v>197</v>
      </c>
      <c r="D55" s="62">
        <f>SUM(D53:D54)</f>
        <v>18.5</v>
      </c>
      <c r="E55" s="99">
        <f>SUM(E53:E54)</f>
        <v>5533</v>
      </c>
      <c r="F55" s="100">
        <f>SUM(F53:F54)</f>
        <v>43947.5</v>
      </c>
      <c r="Q55" s="119" t="s">
        <v>38</v>
      </c>
      <c r="R55" s="172" t="s">
        <v>31</v>
      </c>
      <c r="S55" s="172"/>
      <c r="T55" s="172"/>
      <c r="U55" s="112">
        <v>25000</v>
      </c>
      <c r="V55" s="112">
        <f t="shared" si="0"/>
        <v>31474.999999999996</v>
      </c>
      <c r="W55" s="129">
        <f t="shared" si="1"/>
        <v>32733.999999999996</v>
      </c>
      <c r="X55" s="113">
        <f t="shared" si="2"/>
        <v>2727.833333333333</v>
      </c>
      <c r="Y55" s="142">
        <f t="shared" si="3"/>
        <v>17.048958333333331</v>
      </c>
    </row>
    <row r="56" spans="3:25" ht="15.75" thickBot="1" x14ac:dyDescent="0.3">
      <c r="C56" s="30"/>
      <c r="D56" s="31"/>
      <c r="E56" s="31"/>
      <c r="Q56" s="120" t="s">
        <v>305</v>
      </c>
      <c r="R56" s="173" t="s">
        <v>32</v>
      </c>
      <c r="S56" s="173"/>
      <c r="T56" s="173"/>
      <c r="U56" s="121">
        <v>15000</v>
      </c>
      <c r="V56" s="121">
        <f t="shared" si="0"/>
        <v>18885</v>
      </c>
      <c r="W56" s="128">
        <f t="shared" si="1"/>
        <v>19640.400000000001</v>
      </c>
      <c r="X56" s="122">
        <f t="shared" si="2"/>
        <v>1636.7</v>
      </c>
      <c r="Y56" s="143">
        <f t="shared" si="3"/>
        <v>10.229375000000001</v>
      </c>
    </row>
    <row r="57" spans="3:25" x14ac:dyDescent="0.25">
      <c r="C57" s="3"/>
      <c r="F57" s="32"/>
    </row>
    <row r="60" spans="3:25" ht="26.25" x14ac:dyDescent="0.4">
      <c r="C60" s="34" t="s">
        <v>311</v>
      </c>
    </row>
    <row r="62" spans="3:25" ht="31.5" x14ac:dyDescent="0.25">
      <c r="C62" s="63" t="s">
        <v>41</v>
      </c>
      <c r="D62" s="64" t="s">
        <v>169</v>
      </c>
      <c r="E62" s="64" t="s">
        <v>170</v>
      </c>
      <c r="F62" s="63" t="s">
        <v>171</v>
      </c>
    </row>
    <row r="63" spans="3:25" x14ac:dyDescent="0.25">
      <c r="C63" s="29" t="s">
        <v>167</v>
      </c>
      <c r="D63" s="28">
        <f>15*0.33</f>
        <v>4.95</v>
      </c>
      <c r="E63" s="89">
        <v>4833</v>
      </c>
      <c r="F63" s="89">
        <f>D63*E63</f>
        <v>23923.350000000002</v>
      </c>
    </row>
    <row r="64" spans="3:25" x14ac:dyDescent="0.25">
      <c r="C64" s="29" t="s">
        <v>168</v>
      </c>
      <c r="D64" s="2">
        <v>11</v>
      </c>
      <c r="E64" s="89">
        <v>700</v>
      </c>
      <c r="F64" s="89">
        <f>D64*E64</f>
        <v>7700</v>
      </c>
    </row>
    <row r="65" spans="3:15" ht="15.75" x14ac:dyDescent="0.25">
      <c r="C65" s="61" t="s">
        <v>197</v>
      </c>
      <c r="D65" s="62">
        <f>SUM(D63:D64)</f>
        <v>15.95</v>
      </c>
      <c r="E65" s="99">
        <f>SUM(E63:E64)</f>
        <v>5533</v>
      </c>
      <c r="F65" s="100">
        <f>SUM(F63:F64)</f>
        <v>31623.350000000002</v>
      </c>
    </row>
    <row r="66" spans="3:15" x14ac:dyDescent="0.25">
      <c r="C66" s="3"/>
    </row>
    <row r="69" spans="3:15" x14ac:dyDescent="0.25">
      <c r="M69" s="1"/>
      <c r="N69" s="1"/>
      <c r="O69" t="s">
        <v>0</v>
      </c>
    </row>
    <row r="70" spans="3:15" ht="26.25" x14ac:dyDescent="0.4">
      <c r="C70" s="34" t="s">
        <v>14</v>
      </c>
      <c r="M70" s="1"/>
      <c r="N70" s="1"/>
    </row>
    <row r="71" spans="3:15" ht="21" x14ac:dyDescent="0.35">
      <c r="C71" s="35"/>
      <c r="M71" s="1"/>
      <c r="N71" s="1"/>
    </row>
    <row r="72" spans="3:15" ht="63" x14ac:dyDescent="0.25">
      <c r="C72" s="63" t="s">
        <v>199</v>
      </c>
      <c r="D72" s="63" t="s">
        <v>198</v>
      </c>
      <c r="E72" s="63" t="s">
        <v>4</v>
      </c>
      <c r="F72" s="64" t="s">
        <v>189</v>
      </c>
      <c r="G72" s="64" t="s">
        <v>190</v>
      </c>
      <c r="M72" s="1"/>
      <c r="N72" s="1"/>
    </row>
    <row r="73" spans="3:15" x14ac:dyDescent="0.25">
      <c r="C73" s="26" t="s">
        <v>46</v>
      </c>
      <c r="D73" s="88">
        <f>F55/D91</f>
        <v>2441.5277777777778</v>
      </c>
      <c r="E73" s="88">
        <f>(G5)</f>
        <v>1636.6999999999998</v>
      </c>
      <c r="F73" s="4">
        <f>((D73-E73)/E73)*100</f>
        <v>49.173811802882511</v>
      </c>
      <c r="G73" s="4">
        <f>D73/E73</f>
        <v>1.4917381180288252</v>
      </c>
    </row>
    <row r="74" spans="3:15" ht="18" customHeight="1" x14ac:dyDescent="0.25">
      <c r="C74" s="27" t="s">
        <v>42</v>
      </c>
      <c r="D74" s="88">
        <f>F55/D91</f>
        <v>2441.5277777777778</v>
      </c>
      <c r="E74" s="88">
        <f t="shared" ref="E74:E90" si="4">(G6)</f>
        <v>5728.4499999999989</v>
      </c>
      <c r="F74" s="4">
        <f t="shared" ref="F74:F91" si="5">((D74-E74)/E74)*100</f>
        <v>-57.378910913462136</v>
      </c>
      <c r="G74" s="4">
        <f t="shared" ref="G74:G91" si="6">D74/E74</f>
        <v>0.42621089086537867</v>
      </c>
      <c r="L74" s="1"/>
    </row>
    <row r="75" spans="3:15" x14ac:dyDescent="0.25">
      <c r="C75" s="27" t="s">
        <v>150</v>
      </c>
      <c r="D75" s="88">
        <f>F55/D91</f>
        <v>2441.5277777777778</v>
      </c>
      <c r="E75" s="88">
        <f t="shared" si="4"/>
        <v>1636.6999999999998</v>
      </c>
      <c r="F75" s="4">
        <f t="shared" si="5"/>
        <v>49.173811802882511</v>
      </c>
      <c r="G75" s="4">
        <f t="shared" si="6"/>
        <v>1.4917381180288252</v>
      </c>
      <c r="L75" s="1"/>
    </row>
    <row r="76" spans="3:15" x14ac:dyDescent="0.25">
      <c r="C76" s="27" t="s">
        <v>149</v>
      </c>
      <c r="D76" s="88">
        <f>F55/D91</f>
        <v>2441.5277777777778</v>
      </c>
      <c r="E76" s="88">
        <f t="shared" si="4"/>
        <v>1964.0399999999997</v>
      </c>
      <c r="F76" s="4">
        <f t="shared" si="5"/>
        <v>24.311509835735432</v>
      </c>
      <c r="G76" s="4">
        <f t="shared" si="6"/>
        <v>1.2431150983573542</v>
      </c>
      <c r="L76" s="1"/>
    </row>
    <row r="77" spans="3:15" x14ac:dyDescent="0.25">
      <c r="C77" s="27" t="s">
        <v>162</v>
      </c>
      <c r="D77" s="88">
        <f>F55/D91</f>
        <v>2441.5277777777778</v>
      </c>
      <c r="E77" s="88">
        <f>(G9)</f>
        <v>654.67999999999984</v>
      </c>
      <c r="F77" s="4">
        <f t="shared" si="5"/>
        <v>272.93452950720632</v>
      </c>
      <c r="G77" s="4">
        <f t="shared" si="6"/>
        <v>3.7293452950720631</v>
      </c>
    </row>
    <row r="78" spans="3:15" x14ac:dyDescent="0.25">
      <c r="C78" s="27" t="s">
        <v>85</v>
      </c>
      <c r="D78" s="88">
        <f>F55/D91</f>
        <v>2441.5277777777778</v>
      </c>
      <c r="E78" s="89">
        <f t="shared" si="4"/>
        <v>2400</v>
      </c>
      <c r="F78" s="4">
        <f t="shared" si="5"/>
        <v>1.7303240740740762</v>
      </c>
      <c r="G78" s="4">
        <f t="shared" si="6"/>
        <v>1.0173032407407407</v>
      </c>
    </row>
    <row r="79" spans="3:15" x14ac:dyDescent="0.25">
      <c r="C79" s="27" t="s">
        <v>173</v>
      </c>
      <c r="D79" s="88">
        <f>F55/D91</f>
        <v>2441.5277777777778</v>
      </c>
      <c r="E79" s="88">
        <f t="shared" si="4"/>
        <v>581.02850000000001</v>
      </c>
      <c r="F79" s="4">
        <f t="shared" si="5"/>
        <v>320.20792057149998</v>
      </c>
      <c r="G79" s="4">
        <f t="shared" si="6"/>
        <v>4.202079205715</v>
      </c>
    </row>
    <row r="80" spans="3:15" x14ac:dyDescent="0.25">
      <c r="C80" s="19" t="s">
        <v>86</v>
      </c>
      <c r="D80" s="88">
        <f>F55/D91</f>
        <v>2441.5277777777778</v>
      </c>
      <c r="E80" s="88">
        <f t="shared" si="4"/>
        <v>460</v>
      </c>
      <c r="F80" s="4">
        <f t="shared" si="5"/>
        <v>430.76690821256039</v>
      </c>
      <c r="G80" s="4">
        <f t="shared" si="6"/>
        <v>5.3076690821256038</v>
      </c>
    </row>
    <row r="81" spans="3:11" x14ac:dyDescent="0.25">
      <c r="C81" s="19" t="s">
        <v>78</v>
      </c>
      <c r="D81" s="88">
        <f>F55/D91</f>
        <v>2441.5277777777778</v>
      </c>
      <c r="E81" s="88">
        <f t="shared" si="4"/>
        <v>2178.8568749999999</v>
      </c>
      <c r="F81" s="4">
        <f t="shared" si="5"/>
        <v>12.055445485733333</v>
      </c>
      <c r="G81" s="4">
        <f t="shared" si="6"/>
        <v>1.1205544548573334</v>
      </c>
    </row>
    <row r="82" spans="3:11" x14ac:dyDescent="0.25">
      <c r="C82" s="19" t="s">
        <v>79</v>
      </c>
      <c r="D82" s="88">
        <f>F55/D91</f>
        <v>2441.5277777777778</v>
      </c>
      <c r="E82" s="88">
        <f t="shared" si="4"/>
        <v>511.46874999999994</v>
      </c>
      <c r="F82" s="4">
        <f t="shared" si="5"/>
        <v>377.35619776922402</v>
      </c>
      <c r="G82" s="4">
        <f t="shared" si="6"/>
        <v>4.77356197769224</v>
      </c>
    </row>
    <row r="83" spans="3:11" x14ac:dyDescent="0.25">
      <c r="C83" s="19" t="s">
        <v>177</v>
      </c>
      <c r="D83" s="88">
        <f>F55/D91</f>
        <v>2441.5277777777778</v>
      </c>
      <c r="E83" s="88">
        <f t="shared" si="4"/>
        <v>340.97916666666663</v>
      </c>
      <c r="F83" s="4">
        <f t="shared" si="5"/>
        <v>616.03429665383612</v>
      </c>
      <c r="G83" s="4">
        <f t="shared" si="6"/>
        <v>7.1603429665383604</v>
      </c>
    </row>
    <row r="84" spans="3:11" x14ac:dyDescent="0.25">
      <c r="C84" s="19" t="s">
        <v>178</v>
      </c>
      <c r="D84" s="88">
        <f>F55/D91</f>
        <v>2441.5277777777778</v>
      </c>
      <c r="E84" s="88">
        <f t="shared" si="4"/>
        <v>1363.9166666666665</v>
      </c>
      <c r="F84" s="4">
        <f t="shared" si="5"/>
        <v>79.008574163459016</v>
      </c>
      <c r="G84" s="4">
        <f t="shared" si="6"/>
        <v>1.7900857416345901</v>
      </c>
    </row>
    <row r="85" spans="3:11" x14ac:dyDescent="0.25">
      <c r="C85" s="27" t="s">
        <v>63</v>
      </c>
      <c r="D85" s="88">
        <f>F55/D91</f>
        <v>2441.5277777777778</v>
      </c>
      <c r="E85" s="88">
        <f t="shared" si="4"/>
        <v>85.244791666666657</v>
      </c>
      <c r="F85" s="4">
        <f t="shared" si="5"/>
        <v>2764.1371866153445</v>
      </c>
      <c r="G85" s="4">
        <f t="shared" si="6"/>
        <v>28.641371866153442</v>
      </c>
    </row>
    <row r="86" spans="3:11" x14ac:dyDescent="0.25">
      <c r="C86" s="27" t="s">
        <v>80</v>
      </c>
      <c r="D86" s="88">
        <f>F55/D91</f>
        <v>2441.5277777777778</v>
      </c>
      <c r="E86" s="88">
        <f t="shared" si="4"/>
        <v>852.44791666666652</v>
      </c>
      <c r="F86" s="4">
        <f t="shared" si="5"/>
        <v>186.41371866153443</v>
      </c>
      <c r="G86" s="4">
        <f t="shared" si="6"/>
        <v>2.8641371866153444</v>
      </c>
    </row>
    <row r="87" spans="3:11" x14ac:dyDescent="0.25">
      <c r="C87" s="19" t="s">
        <v>81</v>
      </c>
      <c r="D87" s="88">
        <f>F55/D91</f>
        <v>2441.5277777777778</v>
      </c>
      <c r="E87" s="88">
        <f t="shared" si="4"/>
        <v>491.00999999999993</v>
      </c>
      <c r="F87" s="4">
        <f t="shared" si="5"/>
        <v>397.24603934294169</v>
      </c>
      <c r="G87" s="4">
        <f t="shared" si="6"/>
        <v>4.9724603934294169</v>
      </c>
    </row>
    <row r="88" spans="3:11" x14ac:dyDescent="0.25">
      <c r="C88" s="19" t="s">
        <v>36</v>
      </c>
      <c r="D88" s="88">
        <f>F55/D91</f>
        <v>2441.5277777777778</v>
      </c>
      <c r="E88" s="88">
        <f t="shared" si="4"/>
        <v>695.59749999999997</v>
      </c>
      <c r="F88" s="4">
        <f t="shared" si="5"/>
        <v>250.99720424207649</v>
      </c>
      <c r="G88" s="4">
        <f t="shared" si="6"/>
        <v>3.509972042420765</v>
      </c>
    </row>
    <row r="89" spans="3:11" x14ac:dyDescent="0.25">
      <c r="C89" s="19" t="s">
        <v>156</v>
      </c>
      <c r="D89" s="88">
        <f>F55/D91</f>
        <v>2441.5277777777778</v>
      </c>
      <c r="E89" s="88">
        <f t="shared" si="4"/>
        <v>102.29375000000002</v>
      </c>
      <c r="F89" s="4">
        <f t="shared" si="5"/>
        <v>2286.7809888461197</v>
      </c>
      <c r="G89" s="4">
        <f t="shared" si="6"/>
        <v>23.867809888461196</v>
      </c>
    </row>
    <row r="90" spans="3:11" x14ac:dyDescent="0.25">
      <c r="C90" s="19" t="s">
        <v>97</v>
      </c>
      <c r="D90" s="88">
        <f>F55/D91</f>
        <v>2441.5277777777778</v>
      </c>
      <c r="E90" s="88">
        <f t="shared" si="4"/>
        <v>204.58750000000003</v>
      </c>
      <c r="F90" s="4">
        <f t="shared" si="5"/>
        <v>1093.3904944230599</v>
      </c>
      <c r="G90" s="4">
        <f t="shared" si="6"/>
        <v>11.933904944230598</v>
      </c>
    </row>
    <row r="91" spans="3:11" x14ac:dyDescent="0.25">
      <c r="C91" s="2" t="s">
        <v>196</v>
      </c>
      <c r="D91" s="2">
        <f>H25</f>
        <v>18</v>
      </c>
      <c r="E91" s="89">
        <f>SUM(E73:E90)</f>
        <v>21888.00141666667</v>
      </c>
      <c r="F91" s="4">
        <f t="shared" si="5"/>
        <v>-99.917763163217387</v>
      </c>
      <c r="G91" s="4">
        <f t="shared" si="6"/>
        <v>8.2236836782612131E-4</v>
      </c>
    </row>
    <row r="92" spans="3:11" ht="21" x14ac:dyDescent="0.35">
      <c r="C92" s="59" t="s">
        <v>34</v>
      </c>
      <c r="D92" s="101">
        <f>SUM(D73:D90)</f>
        <v>43947.500000000015</v>
      </c>
      <c r="E92" s="102">
        <f>SUM(E73:E90)+H36+H38</f>
        <v>29997.234487500002</v>
      </c>
      <c r="F92" s="60">
        <f>(D92-E92)/E92*100</f>
        <v>46.505172062821856</v>
      </c>
      <c r="G92" s="58">
        <f>D92/H26</f>
        <v>2.0078352136132489</v>
      </c>
    </row>
    <row r="93" spans="3:11" x14ac:dyDescent="0.25">
      <c r="D93" s="1"/>
      <c r="E93" s="1"/>
    </row>
    <row r="94" spans="3:11" x14ac:dyDescent="0.25">
      <c r="F94" s="104"/>
    </row>
    <row r="95" spans="3:11" ht="26.25" x14ac:dyDescent="0.4">
      <c r="C95" s="34" t="s">
        <v>312</v>
      </c>
      <c r="D95" s="3"/>
      <c r="J95" s="3"/>
      <c r="K95" s="3"/>
    </row>
    <row r="96" spans="3:11" x14ac:dyDescent="0.25">
      <c r="J96" s="3"/>
      <c r="K96" s="3"/>
    </row>
    <row r="97" spans="3:14" ht="63" x14ac:dyDescent="0.25">
      <c r="C97" s="63" t="s">
        <v>199</v>
      </c>
      <c r="D97" s="63" t="s">
        <v>198</v>
      </c>
      <c r="E97" s="63" t="s">
        <v>4</v>
      </c>
      <c r="F97" s="64" t="s">
        <v>189</v>
      </c>
      <c r="G97" s="64" t="s">
        <v>190</v>
      </c>
    </row>
    <row r="98" spans="3:14" ht="15.75" x14ac:dyDescent="0.25">
      <c r="C98" s="149" t="s">
        <v>34</v>
      </c>
      <c r="D98" s="150">
        <f>F65</f>
        <v>31623.350000000002</v>
      </c>
      <c r="E98" s="151">
        <f>E92</f>
        <v>29997.234487500002</v>
      </c>
      <c r="F98" s="152">
        <f>(D98-E98)/E98*100</f>
        <v>5.4208847591520843</v>
      </c>
      <c r="G98" s="153">
        <f>D98/H26</f>
        <v>1.4447801513718985</v>
      </c>
    </row>
    <row r="100" spans="3:14" x14ac:dyDescent="0.25">
      <c r="D100" t="s">
        <v>0</v>
      </c>
    </row>
    <row r="101" spans="3:14" x14ac:dyDescent="0.25">
      <c r="D101" s="3"/>
      <c r="E101" s="3"/>
      <c r="I101" s="3"/>
      <c r="J101" s="3"/>
      <c r="K101" s="3"/>
      <c r="M101" s="3"/>
      <c r="N101" s="3"/>
    </row>
    <row r="102" spans="3:14" x14ac:dyDescent="0.25">
      <c r="F102" s="3"/>
      <c r="H102" s="3"/>
    </row>
    <row r="105" spans="3:14" x14ac:dyDescent="0.25">
      <c r="E105" t="s">
        <v>0</v>
      </c>
      <c r="L105" s="3"/>
    </row>
  </sheetData>
  <mergeCells count="15">
    <mergeCell ref="R53:T53"/>
    <mergeCell ref="R54:T54"/>
    <mergeCell ref="R55:T55"/>
    <mergeCell ref="R56:T56"/>
    <mergeCell ref="R48:T48"/>
    <mergeCell ref="R49:T49"/>
    <mergeCell ref="R50:T50"/>
    <mergeCell ref="R51:T51"/>
    <mergeCell ref="R52:T52"/>
    <mergeCell ref="Q47:Y47"/>
    <mergeCell ref="H5:H12"/>
    <mergeCell ref="H13:H16"/>
    <mergeCell ref="H17:H18"/>
    <mergeCell ref="H19:H20"/>
    <mergeCell ref="H21:H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3C67F-A906-409F-8BBD-C8C24B2EE166}">
  <dimension ref="C11:S35"/>
  <sheetViews>
    <sheetView topLeftCell="A16" zoomScale="84" zoomScaleNormal="84" workbookViewId="0">
      <selection activeCell="N22" sqref="N22"/>
    </sheetView>
  </sheetViews>
  <sheetFormatPr baseColWidth="10" defaultRowHeight="15" x14ac:dyDescent="0.25"/>
  <cols>
    <col min="2" max="2" width="11.42578125" customWidth="1"/>
    <col min="3" max="3" width="9.85546875" customWidth="1"/>
    <col min="4" max="4" width="56.42578125" bestFit="1" customWidth="1"/>
    <col min="5" max="5" width="16.42578125" customWidth="1"/>
    <col min="6" max="6" width="18.85546875" bestFit="1" customWidth="1"/>
    <col min="7" max="7" width="17.42578125" customWidth="1"/>
    <col min="8" max="8" width="18.28515625" customWidth="1"/>
    <col min="9" max="9" width="16.7109375" bestFit="1" customWidth="1"/>
    <col min="10" max="10" width="19.5703125" bestFit="1" customWidth="1"/>
    <col min="11" max="11" width="16.28515625" bestFit="1" customWidth="1"/>
    <col min="14" max="14" width="43.5703125" customWidth="1"/>
    <col min="15" max="15" width="15" bestFit="1" customWidth="1"/>
  </cols>
  <sheetData>
    <row r="11" spans="3:19" ht="26.25" x14ac:dyDescent="0.4">
      <c r="D11" s="34" t="s">
        <v>308</v>
      </c>
      <c r="N11" s="34" t="s">
        <v>309</v>
      </c>
    </row>
    <row r="13" spans="3:19" ht="21" x14ac:dyDescent="0.35">
      <c r="D13" s="137" t="s">
        <v>15</v>
      </c>
      <c r="E13" s="138">
        <v>1428.44</v>
      </c>
    </row>
    <row r="15" spans="3:19" ht="63" x14ac:dyDescent="0.25">
      <c r="C15" s="67" t="s">
        <v>16</v>
      </c>
      <c r="D15" s="66" t="s">
        <v>17</v>
      </c>
      <c r="E15" s="66" t="s">
        <v>18</v>
      </c>
      <c r="F15" s="66" t="s">
        <v>201</v>
      </c>
      <c r="G15" s="66" t="s">
        <v>19</v>
      </c>
      <c r="H15" s="66" t="s">
        <v>20</v>
      </c>
      <c r="I15" s="66" t="s">
        <v>21</v>
      </c>
      <c r="J15" s="66" t="s">
        <v>200</v>
      </c>
      <c r="K15" s="66" t="s">
        <v>22</v>
      </c>
      <c r="N15" s="84" t="s">
        <v>239</v>
      </c>
      <c r="O15" s="85" t="s">
        <v>240</v>
      </c>
      <c r="P15" s="85" t="s">
        <v>246</v>
      </c>
      <c r="Q15" s="85" t="s">
        <v>291</v>
      </c>
      <c r="R15" s="85" t="s">
        <v>292</v>
      </c>
      <c r="S15" s="85" t="s">
        <v>293</v>
      </c>
    </row>
    <row r="16" spans="3:19" ht="60" x14ac:dyDescent="0.25">
      <c r="C16" s="23">
        <v>1</v>
      </c>
      <c r="D16" s="26" t="s">
        <v>46</v>
      </c>
      <c r="E16" s="69" t="s">
        <v>203</v>
      </c>
      <c r="F16" s="76">
        <f>'Presupuestos, ROI y ROAS'!J5</f>
        <v>7.4776128201167372E-2</v>
      </c>
      <c r="G16" s="73" t="s">
        <v>206</v>
      </c>
      <c r="H16" s="74" t="s">
        <v>208</v>
      </c>
      <c r="I16" s="68" t="s">
        <v>202</v>
      </c>
      <c r="J16" s="71">
        <v>7.0000000000000007E-2</v>
      </c>
      <c r="K16" s="72">
        <f>E13*J16</f>
        <v>99.990800000000007</v>
      </c>
      <c r="N16" s="26" t="s">
        <v>46</v>
      </c>
      <c r="O16" s="180" t="s">
        <v>250</v>
      </c>
      <c r="P16" s="86">
        <v>1636.6999999999998</v>
      </c>
      <c r="Q16" s="11"/>
      <c r="R16" s="11" t="s">
        <v>294</v>
      </c>
      <c r="S16" s="11"/>
    </row>
    <row r="17" spans="3:19" ht="75" x14ac:dyDescent="0.25">
      <c r="C17" s="23">
        <v>2</v>
      </c>
      <c r="D17" s="27" t="s">
        <v>42</v>
      </c>
      <c r="E17" s="68" t="s">
        <v>202</v>
      </c>
      <c r="F17" s="76">
        <f>'Presupuestos, ROI y ROAS'!J6</f>
        <v>0.26171644870408578</v>
      </c>
      <c r="G17" s="73" t="s">
        <v>207</v>
      </c>
      <c r="H17" s="81" t="s">
        <v>209</v>
      </c>
      <c r="I17" s="68" t="s">
        <v>202</v>
      </c>
      <c r="J17" s="71">
        <v>0.15</v>
      </c>
      <c r="K17" s="72">
        <f>E13*J17</f>
        <v>214.26599999999999</v>
      </c>
      <c r="N17" s="27" t="s">
        <v>42</v>
      </c>
      <c r="O17" s="182"/>
      <c r="P17" s="87">
        <v>5728.4499999999989</v>
      </c>
      <c r="Q17" s="11" t="s">
        <v>294</v>
      </c>
      <c r="R17" s="11"/>
      <c r="S17" s="11"/>
    </row>
    <row r="18" spans="3:19" ht="92.25" customHeight="1" x14ac:dyDescent="0.25">
      <c r="C18" s="23">
        <v>3</v>
      </c>
      <c r="D18" s="27" t="s">
        <v>150</v>
      </c>
      <c r="E18" s="68" t="s">
        <v>202</v>
      </c>
      <c r="F18" s="76">
        <f>'Presupuestos, ROI y ROAS'!J7</f>
        <v>7.4776128201167372E-2</v>
      </c>
      <c r="G18" s="73" t="s">
        <v>219</v>
      </c>
      <c r="H18" s="81" t="s">
        <v>220</v>
      </c>
      <c r="I18" s="69" t="s">
        <v>203</v>
      </c>
      <c r="J18" s="71">
        <v>0.05</v>
      </c>
      <c r="K18" s="72">
        <f>E13*J18</f>
        <v>71.422000000000011</v>
      </c>
      <c r="N18" s="27" t="s">
        <v>150</v>
      </c>
      <c r="O18" s="182"/>
      <c r="P18" s="87">
        <v>1636.6999999999998</v>
      </c>
      <c r="Q18" s="11"/>
      <c r="R18" s="11" t="s">
        <v>294</v>
      </c>
      <c r="S18" s="11"/>
    </row>
    <row r="19" spans="3:19" ht="90" x14ac:dyDescent="0.25">
      <c r="C19" s="23">
        <v>4</v>
      </c>
      <c r="D19" s="27" t="s">
        <v>149</v>
      </c>
      <c r="E19" s="68" t="s">
        <v>202</v>
      </c>
      <c r="F19" s="76">
        <f>'Presupuestos, ROI y ROAS'!J8</f>
        <v>8.9731353841400838E-2</v>
      </c>
      <c r="G19" s="73" t="s">
        <v>214</v>
      </c>
      <c r="H19" s="74" t="s">
        <v>215</v>
      </c>
      <c r="I19" s="69" t="s">
        <v>203</v>
      </c>
      <c r="J19" s="71">
        <v>0.05</v>
      </c>
      <c r="K19" s="72">
        <f>E13*J19</f>
        <v>71.422000000000011</v>
      </c>
      <c r="N19" s="27" t="s">
        <v>149</v>
      </c>
      <c r="O19" s="182"/>
      <c r="P19" s="87">
        <v>1964.0399999999997</v>
      </c>
      <c r="Q19" s="11"/>
      <c r="R19" s="11" t="s">
        <v>294</v>
      </c>
      <c r="S19" s="11"/>
    </row>
    <row r="20" spans="3:19" ht="75" x14ac:dyDescent="0.25">
      <c r="C20" s="23">
        <v>5</v>
      </c>
      <c r="D20" s="27" t="s">
        <v>162</v>
      </c>
      <c r="E20" s="68" t="s">
        <v>202</v>
      </c>
      <c r="F20" s="76">
        <f>'Presupuestos, ROI y ROAS'!J9</f>
        <v>2.9910451280466942E-2</v>
      </c>
      <c r="G20" s="73" t="s">
        <v>207</v>
      </c>
      <c r="H20" s="74" t="s">
        <v>211</v>
      </c>
      <c r="I20" s="69" t="s">
        <v>203</v>
      </c>
      <c r="J20" s="71">
        <v>0.05</v>
      </c>
      <c r="K20" s="72">
        <f>E13*J20</f>
        <v>71.422000000000011</v>
      </c>
      <c r="N20" s="27" t="s">
        <v>258</v>
      </c>
      <c r="O20" s="182"/>
      <c r="P20" s="87">
        <v>3054.68</v>
      </c>
      <c r="Q20" s="11" t="s">
        <v>294</v>
      </c>
      <c r="R20" s="11"/>
      <c r="S20" s="11"/>
    </row>
    <row r="21" spans="3:19" ht="75" x14ac:dyDescent="0.25">
      <c r="C21" s="23">
        <v>6</v>
      </c>
      <c r="D21" s="27" t="s">
        <v>85</v>
      </c>
      <c r="E21" s="68" t="s">
        <v>202</v>
      </c>
      <c r="F21" s="76">
        <f>'Presupuestos, ROI y ROAS'!J10</f>
        <v>0.10964911571014951</v>
      </c>
      <c r="G21" s="73" t="s">
        <v>207</v>
      </c>
      <c r="H21" s="74" t="s">
        <v>210</v>
      </c>
      <c r="I21" s="68" t="s">
        <v>202</v>
      </c>
      <c r="J21" s="71">
        <v>0.1</v>
      </c>
      <c r="K21" s="72">
        <f>E13*J21</f>
        <v>142.84400000000002</v>
      </c>
      <c r="N21" s="27" t="s">
        <v>259</v>
      </c>
      <c r="O21" s="181"/>
      <c r="P21" s="87">
        <v>1041.03</v>
      </c>
      <c r="Q21" s="11"/>
      <c r="R21" s="11" t="s">
        <v>294</v>
      </c>
      <c r="S21" s="11"/>
    </row>
    <row r="22" spans="3:19" ht="45" x14ac:dyDescent="0.25">
      <c r="C22" s="23">
        <v>7</v>
      </c>
      <c r="D22" s="27" t="s">
        <v>173</v>
      </c>
      <c r="E22" s="69" t="s">
        <v>203</v>
      </c>
      <c r="F22" s="76">
        <f>'Presupuestos, ROI y ROAS'!J11</f>
        <v>2.6545525511414418E-2</v>
      </c>
      <c r="G22" s="73" t="s">
        <v>213</v>
      </c>
      <c r="H22" s="74" t="s">
        <v>216</v>
      </c>
      <c r="I22" s="70" t="s">
        <v>204</v>
      </c>
      <c r="J22" s="71">
        <v>0.01</v>
      </c>
      <c r="K22" s="72">
        <f>E13*J22</f>
        <v>14.284400000000002</v>
      </c>
      <c r="N22" s="19" t="s">
        <v>261</v>
      </c>
      <c r="O22" s="180" t="s">
        <v>253</v>
      </c>
      <c r="P22" s="183">
        <v>2178.8568749999999</v>
      </c>
      <c r="Q22" s="11" t="s">
        <v>294</v>
      </c>
      <c r="R22" s="11"/>
      <c r="S22" s="11"/>
    </row>
    <row r="23" spans="3:19" ht="60" x14ac:dyDescent="0.25">
      <c r="C23" s="23">
        <v>8</v>
      </c>
      <c r="D23" s="27" t="s">
        <v>86</v>
      </c>
      <c r="E23" s="69" t="s">
        <v>203</v>
      </c>
      <c r="F23" s="76">
        <f>'Presupuestos, ROI y ROAS'!J12</f>
        <v>2.1016080511111989E-2</v>
      </c>
      <c r="G23" s="73" t="s">
        <v>212</v>
      </c>
      <c r="H23" s="74" t="s">
        <v>217</v>
      </c>
      <c r="I23" s="70" t="s">
        <v>204</v>
      </c>
      <c r="J23" s="71">
        <v>0.05</v>
      </c>
      <c r="K23" s="72">
        <f>E13*J23</f>
        <v>71.422000000000011</v>
      </c>
      <c r="M23" s="77"/>
      <c r="N23" s="19" t="s">
        <v>260</v>
      </c>
      <c r="O23" s="182"/>
      <c r="P23" s="184"/>
      <c r="Q23" s="11" t="s">
        <v>294</v>
      </c>
      <c r="R23" s="11"/>
      <c r="S23" s="11"/>
    </row>
    <row r="24" spans="3:19" ht="60" x14ac:dyDescent="0.25">
      <c r="C24" s="23">
        <v>9</v>
      </c>
      <c r="D24" s="19" t="s">
        <v>78</v>
      </c>
      <c r="E24" s="68" t="s">
        <v>202</v>
      </c>
      <c r="F24" s="76">
        <f>'Presupuestos, ROI y ROAS'!J13</f>
        <v>9.9545720667804066E-2</v>
      </c>
      <c r="G24" s="73" t="s">
        <v>213</v>
      </c>
      <c r="H24" s="74" t="s">
        <v>218</v>
      </c>
      <c r="I24" s="69" t="s">
        <v>203</v>
      </c>
      <c r="J24" s="71">
        <v>0.1</v>
      </c>
      <c r="K24" s="72">
        <f>E13*J24</f>
        <v>142.84400000000002</v>
      </c>
      <c r="N24" s="19" t="s">
        <v>79</v>
      </c>
      <c r="O24" s="182"/>
      <c r="P24" s="87">
        <v>511.46874999999994</v>
      </c>
      <c r="Q24" s="11"/>
      <c r="R24" s="11"/>
      <c r="S24" s="11" t="s">
        <v>294</v>
      </c>
    </row>
    <row r="25" spans="3:19" ht="75" x14ac:dyDescent="0.25">
      <c r="C25" s="23">
        <v>10</v>
      </c>
      <c r="D25" s="19" t="s">
        <v>79</v>
      </c>
      <c r="E25" s="69" t="s">
        <v>203</v>
      </c>
      <c r="F25" s="76">
        <f>'Presupuestos, ROI y ROAS'!J14</f>
        <v>2.3367540062864803E-2</v>
      </c>
      <c r="G25" s="73" t="s">
        <v>221</v>
      </c>
      <c r="H25" s="74" t="s">
        <v>222</v>
      </c>
      <c r="I25" s="70" t="s">
        <v>204</v>
      </c>
      <c r="J25" s="71">
        <v>0.03</v>
      </c>
      <c r="K25" s="72">
        <f>E13*J25</f>
        <v>42.853200000000001</v>
      </c>
      <c r="N25" s="19" t="s">
        <v>177</v>
      </c>
      <c r="O25" s="182"/>
      <c r="P25" s="87">
        <v>340.97916666666663</v>
      </c>
      <c r="Q25" s="11" t="s">
        <v>294</v>
      </c>
      <c r="R25" s="11"/>
      <c r="S25" s="11"/>
    </row>
    <row r="26" spans="3:19" ht="60" x14ac:dyDescent="0.25">
      <c r="C26" s="23">
        <v>11</v>
      </c>
      <c r="D26" s="19" t="s">
        <v>177</v>
      </c>
      <c r="E26" s="68" t="s">
        <v>202</v>
      </c>
      <c r="F26" s="76">
        <f>'Presupuestos, ROI y ROAS'!J15</f>
        <v>1.5578360041909867E-2</v>
      </c>
      <c r="G26" s="73" t="s">
        <v>223</v>
      </c>
      <c r="H26" s="74" t="s">
        <v>224</v>
      </c>
      <c r="I26" s="68" t="s">
        <v>202</v>
      </c>
      <c r="J26" s="71">
        <v>7.0000000000000007E-2</v>
      </c>
      <c r="K26" s="72">
        <f>E13*J26</f>
        <v>99.990800000000007</v>
      </c>
      <c r="N26" s="19" t="s">
        <v>178</v>
      </c>
      <c r="O26" s="181"/>
      <c r="P26" s="87">
        <v>1363.9166666666665</v>
      </c>
      <c r="Q26" s="11" t="s">
        <v>294</v>
      </c>
      <c r="R26" s="11"/>
      <c r="S26" s="11"/>
    </row>
    <row r="27" spans="3:19" ht="45" x14ac:dyDescent="0.25">
      <c r="C27" s="23">
        <v>12</v>
      </c>
      <c r="D27" s="19" t="s">
        <v>178</v>
      </c>
      <c r="E27" s="68" t="s">
        <v>202</v>
      </c>
      <c r="F27" s="76">
        <f>'Presupuestos, ROI y ROAS'!J16</f>
        <v>6.2313440167639469E-2</v>
      </c>
      <c r="G27" s="75" t="s">
        <v>225</v>
      </c>
      <c r="H27" s="74" t="s">
        <v>226</v>
      </c>
      <c r="I27" s="68" t="s">
        <v>202</v>
      </c>
      <c r="J27" s="71">
        <v>7.0000000000000007E-2</v>
      </c>
      <c r="K27" s="72">
        <f>E13*J27</f>
        <v>99.990800000000007</v>
      </c>
      <c r="N27" s="27" t="s">
        <v>63</v>
      </c>
      <c r="O27" s="180" t="s">
        <v>254</v>
      </c>
      <c r="P27" s="87">
        <v>85.244791666666657</v>
      </c>
      <c r="Q27" s="11"/>
      <c r="R27" s="11"/>
      <c r="S27" s="11" t="s">
        <v>294</v>
      </c>
    </row>
    <row r="28" spans="3:19" ht="45" x14ac:dyDescent="0.25">
      <c r="C28" s="23">
        <v>13</v>
      </c>
      <c r="D28" s="27" t="s">
        <v>63</v>
      </c>
      <c r="E28" s="70" t="s">
        <v>204</v>
      </c>
      <c r="F28" s="76">
        <f>'Presupuestos, ROI y ROAS'!J17</f>
        <v>3.8945900104774668E-3</v>
      </c>
      <c r="G28" s="75" t="s">
        <v>227</v>
      </c>
      <c r="H28" s="74" t="s">
        <v>228</v>
      </c>
      <c r="I28" s="70" t="s">
        <v>204</v>
      </c>
      <c r="J28" s="71">
        <v>0.01</v>
      </c>
      <c r="K28" s="72">
        <f>E13*J28</f>
        <v>14.284400000000002</v>
      </c>
      <c r="N28" s="27" t="s">
        <v>80</v>
      </c>
      <c r="O28" s="181"/>
      <c r="P28" s="87">
        <v>852.44791666666652</v>
      </c>
      <c r="Q28" s="11"/>
      <c r="R28" s="11"/>
      <c r="S28" s="11" t="s">
        <v>294</v>
      </c>
    </row>
    <row r="29" spans="3:19" ht="45" x14ac:dyDescent="0.25">
      <c r="C29" s="23">
        <v>14</v>
      </c>
      <c r="D29" s="27" t="s">
        <v>80</v>
      </c>
      <c r="E29" s="69" t="s">
        <v>203</v>
      </c>
      <c r="F29" s="76">
        <f>'Presupuestos, ROI y ROAS'!J18</f>
        <v>2.8417550191898053E-2</v>
      </c>
      <c r="G29" s="75" t="s">
        <v>229</v>
      </c>
      <c r="H29" s="74" t="s">
        <v>230</v>
      </c>
      <c r="I29" s="70" t="s">
        <v>204</v>
      </c>
      <c r="J29" s="71">
        <v>0.02</v>
      </c>
      <c r="K29" s="72">
        <f>E13*J29</f>
        <v>28.568800000000003</v>
      </c>
      <c r="N29" s="19" t="s">
        <v>81</v>
      </c>
      <c r="O29" s="180" t="s">
        <v>256</v>
      </c>
      <c r="P29" s="87">
        <v>491.00999999999993</v>
      </c>
      <c r="Q29" s="11"/>
      <c r="R29" s="11" t="s">
        <v>294</v>
      </c>
      <c r="S29" s="11"/>
    </row>
    <row r="30" spans="3:19" ht="60" x14ac:dyDescent="0.25">
      <c r="C30" s="23">
        <v>15</v>
      </c>
      <c r="D30" s="19" t="s">
        <v>81</v>
      </c>
      <c r="E30" s="69" t="s">
        <v>203</v>
      </c>
      <c r="F30" s="76">
        <f>'Presupuestos, ROI y ROAS'!J19</f>
        <v>2.2432838460350209E-2</v>
      </c>
      <c r="G30" s="75" t="s">
        <v>231</v>
      </c>
      <c r="H30" s="74" t="s">
        <v>232</v>
      </c>
      <c r="I30" s="69" t="s">
        <v>203</v>
      </c>
      <c r="J30" s="71">
        <v>0.05</v>
      </c>
      <c r="K30" s="72">
        <f>E13*J30</f>
        <v>71.422000000000011</v>
      </c>
      <c r="N30" s="19" t="s">
        <v>36</v>
      </c>
      <c r="O30" s="181"/>
      <c r="P30" s="87">
        <v>695.59749999999997</v>
      </c>
      <c r="Q30" s="11"/>
      <c r="R30" s="11" t="s">
        <v>294</v>
      </c>
      <c r="S30" s="11"/>
    </row>
    <row r="31" spans="3:19" ht="45" x14ac:dyDescent="0.25">
      <c r="C31" s="23">
        <v>16</v>
      </c>
      <c r="D31" s="19" t="s">
        <v>36</v>
      </c>
      <c r="E31" s="69" t="s">
        <v>203</v>
      </c>
      <c r="F31" s="76">
        <f>'Presupuestos, ROI y ROAS'!J20</f>
        <v>3.1779854485496133E-2</v>
      </c>
      <c r="G31" s="75" t="s">
        <v>233</v>
      </c>
      <c r="H31" s="74" t="s">
        <v>234</v>
      </c>
      <c r="I31" s="69" t="s">
        <v>203</v>
      </c>
      <c r="J31" s="71">
        <v>0.05</v>
      </c>
      <c r="K31" s="72">
        <f>E13*J31</f>
        <v>71.422000000000011</v>
      </c>
      <c r="N31" s="27" t="s">
        <v>156</v>
      </c>
      <c r="O31" s="180" t="s">
        <v>262</v>
      </c>
      <c r="P31" s="87">
        <v>102.29375000000002</v>
      </c>
      <c r="Q31" s="11"/>
      <c r="R31" s="11"/>
      <c r="S31" s="11" t="s">
        <v>294</v>
      </c>
    </row>
    <row r="32" spans="3:19" ht="45" x14ac:dyDescent="0.25">
      <c r="C32" s="23">
        <v>17</v>
      </c>
      <c r="D32" s="27" t="s">
        <v>156</v>
      </c>
      <c r="E32" s="70" t="s">
        <v>204</v>
      </c>
      <c r="F32" s="76">
        <f>'Presupuestos, ROI y ROAS'!J21</f>
        <v>4.6735080125729616E-3</v>
      </c>
      <c r="G32" s="75" t="s">
        <v>237</v>
      </c>
      <c r="H32" s="74" t="s">
        <v>238</v>
      </c>
      <c r="I32" s="70" t="s">
        <v>204</v>
      </c>
      <c r="J32" s="71">
        <v>0.01</v>
      </c>
      <c r="K32" s="72">
        <f>E13*J32</f>
        <v>14.284400000000002</v>
      </c>
      <c r="N32" s="27" t="s">
        <v>97</v>
      </c>
      <c r="O32" s="181"/>
      <c r="P32" s="87">
        <v>204.58750000000003</v>
      </c>
      <c r="Q32" s="11" t="s">
        <v>294</v>
      </c>
      <c r="R32" s="11"/>
      <c r="S32" s="11"/>
    </row>
    <row r="33" spans="3:11" ht="60" x14ac:dyDescent="0.25">
      <c r="C33" s="23">
        <v>18</v>
      </c>
      <c r="D33" s="27" t="s">
        <v>97</v>
      </c>
      <c r="E33" s="70" t="s">
        <v>204</v>
      </c>
      <c r="F33" s="76">
        <f>'Presupuestos, ROI y ROAS'!J22</f>
        <v>9.3470160251459232E-3</v>
      </c>
      <c r="G33" s="75" t="s">
        <v>235</v>
      </c>
      <c r="H33" s="74" t="s">
        <v>236</v>
      </c>
      <c r="I33" s="68" t="s">
        <v>202</v>
      </c>
      <c r="J33" s="71">
        <v>0.06</v>
      </c>
      <c r="K33" s="72">
        <f>E13*J33</f>
        <v>85.706400000000002</v>
      </c>
    </row>
    <row r="35" spans="3:11" x14ac:dyDescent="0.25">
      <c r="K35" s="78"/>
    </row>
  </sheetData>
  <mergeCells count="6">
    <mergeCell ref="O31:O32"/>
    <mergeCell ref="O16:O21"/>
    <mergeCell ref="O22:O26"/>
    <mergeCell ref="P22:P23"/>
    <mergeCell ref="O27:O28"/>
    <mergeCell ref="O29:O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FB05-ED0A-4825-B207-81168878E431}">
  <dimension ref="D10:AC46"/>
  <sheetViews>
    <sheetView topLeftCell="A42" zoomScaleNormal="100" workbookViewId="0">
      <selection activeCell="Q34" sqref="Q34"/>
    </sheetView>
  </sheetViews>
  <sheetFormatPr baseColWidth="10" defaultRowHeight="15" x14ac:dyDescent="0.25"/>
  <cols>
    <col min="4" max="4" width="38.7109375" customWidth="1"/>
    <col min="5" max="5" width="14" bestFit="1" customWidth="1"/>
    <col min="6" max="6" width="17.7109375" customWidth="1"/>
    <col min="7" max="7" width="17" customWidth="1"/>
    <col min="8" max="8" width="11.140625" bestFit="1" customWidth="1"/>
    <col min="9" max="9" width="12.42578125" customWidth="1"/>
    <col min="10" max="10" width="10.5703125" bestFit="1" customWidth="1"/>
    <col min="11" max="11" width="12.140625" bestFit="1" customWidth="1"/>
    <col min="12" max="12" width="9.140625" bestFit="1" customWidth="1"/>
    <col min="13" max="13" width="16.28515625" customWidth="1"/>
    <col min="14" max="14" width="11.28515625" bestFit="1" customWidth="1"/>
    <col min="15" max="15" width="12.140625" bestFit="1" customWidth="1"/>
    <col min="18" max="18" width="39.42578125" customWidth="1"/>
    <col min="19" max="19" width="14" bestFit="1" customWidth="1"/>
    <col min="20" max="20" width="12.140625" bestFit="1" customWidth="1"/>
    <col min="29" max="29" width="11.7109375" customWidth="1"/>
  </cols>
  <sheetData>
    <row r="10" spans="6:6" x14ac:dyDescent="0.25">
      <c r="F10" s="6"/>
    </row>
    <row r="25" spans="4:29" x14ac:dyDescent="0.25">
      <c r="D25" s="1"/>
    </row>
    <row r="26" spans="4:29" ht="26.25" x14ac:dyDescent="0.4">
      <c r="D26" s="34" t="s">
        <v>307</v>
      </c>
      <c r="H26" s="105"/>
    </row>
    <row r="29" spans="4:29" ht="30" x14ac:dyDescent="0.25">
      <c r="D29" s="84" t="s">
        <v>239</v>
      </c>
      <c r="E29" s="85" t="s">
        <v>240</v>
      </c>
      <c r="F29" s="85" t="s">
        <v>241</v>
      </c>
      <c r="G29" s="84" t="s">
        <v>242</v>
      </c>
      <c r="H29" s="84" t="s">
        <v>243</v>
      </c>
      <c r="I29" s="85" t="s">
        <v>244</v>
      </c>
      <c r="J29" s="85" t="s">
        <v>245</v>
      </c>
      <c r="K29" s="85" t="s">
        <v>246</v>
      </c>
      <c r="L29" s="85" t="s">
        <v>247</v>
      </c>
      <c r="M29" s="85" t="s">
        <v>248</v>
      </c>
      <c r="N29" s="103" t="s">
        <v>249</v>
      </c>
      <c r="O29" s="85" t="s">
        <v>257</v>
      </c>
      <c r="R29" s="106"/>
      <c r="S29" s="107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</row>
    <row r="30" spans="4:29" ht="51.75" x14ac:dyDescent="0.25">
      <c r="D30" s="26" t="s">
        <v>46</v>
      </c>
      <c r="E30" s="189" t="s">
        <v>250</v>
      </c>
      <c r="F30" s="193" t="s">
        <v>103</v>
      </c>
      <c r="G30" s="82" t="s">
        <v>153</v>
      </c>
      <c r="H30" s="82" t="s">
        <v>264</v>
      </c>
      <c r="I30" s="82" t="s">
        <v>275</v>
      </c>
      <c r="J30" s="82" t="s">
        <v>255</v>
      </c>
      <c r="K30" s="86">
        <v>1636.6999999999998</v>
      </c>
      <c r="L30" s="82">
        <v>2</v>
      </c>
      <c r="M30" s="82" t="s">
        <v>138</v>
      </c>
      <c r="N30" s="82" t="s">
        <v>251</v>
      </c>
      <c r="O30" s="82" t="s">
        <v>268</v>
      </c>
      <c r="R30" s="109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</row>
    <row r="31" spans="4:29" ht="77.25" x14ac:dyDescent="0.25">
      <c r="D31" s="27" t="s">
        <v>42</v>
      </c>
      <c r="E31" s="191"/>
      <c r="F31" s="194"/>
      <c r="G31" s="83" t="s">
        <v>152</v>
      </c>
      <c r="H31" s="82" t="s">
        <v>264</v>
      </c>
      <c r="I31" s="82" t="s">
        <v>275</v>
      </c>
      <c r="J31" s="82" t="s">
        <v>252</v>
      </c>
      <c r="K31" s="87">
        <v>5728.4499999999989</v>
      </c>
      <c r="L31" s="83">
        <v>1</v>
      </c>
      <c r="M31" s="83" t="s">
        <v>28</v>
      </c>
      <c r="N31" s="83" t="s">
        <v>251</v>
      </c>
      <c r="O31" s="82" t="s">
        <v>268</v>
      </c>
      <c r="R31" s="111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</row>
    <row r="32" spans="4:29" ht="102.75" x14ac:dyDescent="0.25">
      <c r="D32" s="27" t="s">
        <v>150</v>
      </c>
      <c r="E32" s="191"/>
      <c r="F32" s="83" t="s">
        <v>104</v>
      </c>
      <c r="G32" s="83" t="s">
        <v>154</v>
      </c>
      <c r="H32" s="82" t="s">
        <v>264</v>
      </c>
      <c r="I32" s="83" t="s">
        <v>276</v>
      </c>
      <c r="J32" s="83" t="s">
        <v>265</v>
      </c>
      <c r="K32" s="87">
        <v>1636.6999999999998</v>
      </c>
      <c r="L32" s="83">
        <v>2</v>
      </c>
      <c r="M32" s="83" t="s">
        <v>28</v>
      </c>
      <c r="N32" s="83" t="s">
        <v>251</v>
      </c>
      <c r="O32" s="82" t="s">
        <v>269</v>
      </c>
      <c r="R32" s="111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</row>
    <row r="33" spans="4:29" ht="77.25" x14ac:dyDescent="0.25">
      <c r="D33" s="27" t="s">
        <v>149</v>
      </c>
      <c r="E33" s="191"/>
      <c r="F33" s="193" t="s">
        <v>103</v>
      </c>
      <c r="G33" s="83" t="s">
        <v>151</v>
      </c>
      <c r="H33" s="82" t="s">
        <v>264</v>
      </c>
      <c r="I33" s="83" t="s">
        <v>277</v>
      </c>
      <c r="J33" s="83" t="s">
        <v>265</v>
      </c>
      <c r="K33" s="87">
        <v>1964.0399999999997</v>
      </c>
      <c r="L33" s="83">
        <v>2</v>
      </c>
      <c r="M33" s="83" t="s">
        <v>138</v>
      </c>
      <c r="N33" s="83" t="s">
        <v>251</v>
      </c>
      <c r="O33" s="82" t="s">
        <v>268</v>
      </c>
      <c r="R33" s="111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</row>
    <row r="34" spans="4:29" ht="102.75" x14ac:dyDescent="0.25">
      <c r="D34" s="27" t="s">
        <v>258</v>
      </c>
      <c r="E34" s="191"/>
      <c r="F34" s="194"/>
      <c r="G34" s="83" t="s">
        <v>270</v>
      </c>
      <c r="H34" s="82" t="s">
        <v>264</v>
      </c>
      <c r="I34" s="83" t="s">
        <v>278</v>
      </c>
      <c r="J34" s="83" t="s">
        <v>252</v>
      </c>
      <c r="K34" s="87">
        <v>3054.68</v>
      </c>
      <c r="L34" s="83">
        <v>1</v>
      </c>
      <c r="M34" s="83" t="s">
        <v>267</v>
      </c>
      <c r="N34" s="83" t="s">
        <v>251</v>
      </c>
      <c r="O34" s="82" t="s">
        <v>268</v>
      </c>
      <c r="R34" s="111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</row>
    <row r="35" spans="4:29" ht="115.5" x14ac:dyDescent="0.25">
      <c r="D35" s="27" t="s">
        <v>259</v>
      </c>
      <c r="E35" s="190"/>
      <c r="F35" s="83" t="s">
        <v>105</v>
      </c>
      <c r="G35" s="83" t="s">
        <v>271</v>
      </c>
      <c r="H35" s="82" t="s">
        <v>264</v>
      </c>
      <c r="I35" s="83" t="s">
        <v>279</v>
      </c>
      <c r="J35" s="83" t="s">
        <v>252</v>
      </c>
      <c r="K35" s="87">
        <v>1041.03</v>
      </c>
      <c r="L35" s="83">
        <v>2</v>
      </c>
      <c r="M35" s="83" t="s">
        <v>26</v>
      </c>
      <c r="N35" s="83" t="s">
        <v>251</v>
      </c>
      <c r="O35" s="83" t="s">
        <v>124</v>
      </c>
      <c r="R35" s="111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</row>
    <row r="36" spans="4:29" ht="141" x14ac:dyDescent="0.25">
      <c r="D36" s="19" t="s">
        <v>261</v>
      </c>
      <c r="E36" s="187" t="s">
        <v>253</v>
      </c>
      <c r="F36" s="83" t="s">
        <v>105</v>
      </c>
      <c r="G36" s="83" t="s">
        <v>164</v>
      </c>
      <c r="H36" s="82" t="s">
        <v>264</v>
      </c>
      <c r="I36" s="83" t="s">
        <v>281</v>
      </c>
      <c r="J36" s="83" t="s">
        <v>266</v>
      </c>
      <c r="K36" s="183">
        <v>2178.8568749999999</v>
      </c>
      <c r="L36" s="83">
        <v>1</v>
      </c>
      <c r="M36" s="83" t="s">
        <v>26</v>
      </c>
      <c r="N36" s="83" t="s">
        <v>251</v>
      </c>
      <c r="O36" s="83" t="s">
        <v>124</v>
      </c>
      <c r="R36" s="111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</row>
    <row r="37" spans="4:29" ht="141" x14ac:dyDescent="0.25">
      <c r="D37" s="19" t="s">
        <v>260</v>
      </c>
      <c r="E37" s="192"/>
      <c r="F37" s="83" t="s">
        <v>106</v>
      </c>
      <c r="G37" s="83" t="s">
        <v>164</v>
      </c>
      <c r="H37" s="82" t="s">
        <v>264</v>
      </c>
      <c r="I37" s="83" t="s">
        <v>280</v>
      </c>
      <c r="J37" s="83" t="s">
        <v>266</v>
      </c>
      <c r="K37" s="184"/>
      <c r="L37" s="83">
        <v>1</v>
      </c>
      <c r="M37" s="83" t="s">
        <v>26</v>
      </c>
      <c r="N37" s="83" t="s">
        <v>251</v>
      </c>
      <c r="O37" s="83" t="s">
        <v>125</v>
      </c>
      <c r="R37" s="111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4:29" ht="117" customHeight="1" x14ac:dyDescent="0.25">
      <c r="D38" s="19" t="s">
        <v>79</v>
      </c>
      <c r="E38" s="192"/>
      <c r="F38" s="82" t="s">
        <v>103</v>
      </c>
      <c r="G38" s="83" t="s">
        <v>273</v>
      </c>
      <c r="H38" s="82" t="s">
        <v>264</v>
      </c>
      <c r="I38" s="83" t="s">
        <v>282</v>
      </c>
      <c r="J38" s="83" t="s">
        <v>266</v>
      </c>
      <c r="K38" s="87">
        <v>511.46874999999994</v>
      </c>
      <c r="L38" s="83">
        <v>3</v>
      </c>
      <c r="M38" s="83" t="s">
        <v>29</v>
      </c>
      <c r="N38" s="83" t="s">
        <v>251</v>
      </c>
      <c r="O38" s="82" t="s">
        <v>268</v>
      </c>
      <c r="R38" s="111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</row>
    <row r="39" spans="4:29" ht="119.25" customHeight="1" x14ac:dyDescent="0.25">
      <c r="D39" s="19" t="s">
        <v>177</v>
      </c>
      <c r="E39" s="192"/>
      <c r="F39" s="83" t="s">
        <v>128</v>
      </c>
      <c r="G39" s="83" t="s">
        <v>272</v>
      </c>
      <c r="H39" s="82" t="s">
        <v>264</v>
      </c>
      <c r="I39" s="83" t="s">
        <v>283</v>
      </c>
      <c r="J39" s="83" t="s">
        <v>266</v>
      </c>
      <c r="K39" s="87">
        <v>340.97916666666663</v>
      </c>
      <c r="L39" s="83">
        <v>1</v>
      </c>
      <c r="M39" s="83" t="s">
        <v>29</v>
      </c>
      <c r="N39" s="83" t="s">
        <v>251</v>
      </c>
      <c r="O39" s="83" t="s">
        <v>107</v>
      </c>
      <c r="R39" s="111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</row>
    <row r="40" spans="4:29" ht="115.5" x14ac:dyDescent="0.25">
      <c r="D40" s="19" t="s">
        <v>178</v>
      </c>
      <c r="E40" s="188"/>
      <c r="F40" s="83" t="s">
        <v>131</v>
      </c>
      <c r="G40" s="83" t="s">
        <v>166</v>
      </c>
      <c r="H40" s="82" t="s">
        <v>264</v>
      </c>
      <c r="I40" s="83" t="s">
        <v>284</v>
      </c>
      <c r="J40" s="83" t="s">
        <v>266</v>
      </c>
      <c r="K40" s="87">
        <v>1363.9166666666665</v>
      </c>
      <c r="L40" s="83">
        <v>1</v>
      </c>
      <c r="M40" s="83" t="s">
        <v>29</v>
      </c>
      <c r="N40" s="83" t="s">
        <v>251</v>
      </c>
      <c r="O40" s="83" t="s">
        <v>127</v>
      </c>
    </row>
    <row r="41" spans="4:29" ht="39" x14ac:dyDescent="0.25">
      <c r="D41" s="27" t="s">
        <v>63</v>
      </c>
      <c r="E41" s="189" t="s">
        <v>254</v>
      </c>
      <c r="F41" s="185" t="s">
        <v>108</v>
      </c>
      <c r="G41" s="83" t="s">
        <v>95</v>
      </c>
      <c r="H41" s="82" t="s">
        <v>264</v>
      </c>
      <c r="I41" s="83" t="s">
        <v>285</v>
      </c>
      <c r="J41" s="83" t="s">
        <v>266</v>
      </c>
      <c r="K41" s="87">
        <v>85.244791666666657</v>
      </c>
      <c r="L41" s="83">
        <v>3</v>
      </c>
      <c r="M41" s="83" t="s">
        <v>31</v>
      </c>
      <c r="N41" s="83" t="s">
        <v>251</v>
      </c>
      <c r="O41" s="185" t="s">
        <v>141</v>
      </c>
    </row>
    <row r="42" spans="4:29" ht="92.25" customHeight="1" x14ac:dyDescent="0.25">
      <c r="D42" s="27" t="s">
        <v>80</v>
      </c>
      <c r="E42" s="190"/>
      <c r="F42" s="186"/>
      <c r="G42" s="83" t="s">
        <v>96</v>
      </c>
      <c r="H42" s="82" t="s">
        <v>264</v>
      </c>
      <c r="I42" s="83" t="s">
        <v>286</v>
      </c>
      <c r="J42" s="83" t="s">
        <v>266</v>
      </c>
      <c r="K42" s="87">
        <v>852.44791666666652</v>
      </c>
      <c r="L42" s="83">
        <v>3</v>
      </c>
      <c r="M42" s="83" t="s">
        <v>31</v>
      </c>
      <c r="N42" s="83" t="s">
        <v>251</v>
      </c>
      <c r="O42" s="186"/>
    </row>
    <row r="43" spans="4:29" ht="77.25" x14ac:dyDescent="0.25">
      <c r="D43" s="19" t="s">
        <v>81</v>
      </c>
      <c r="E43" s="187" t="s">
        <v>256</v>
      </c>
      <c r="F43" s="83" t="s">
        <v>109</v>
      </c>
      <c r="G43" s="83" t="s">
        <v>179</v>
      </c>
      <c r="H43" s="82" t="s">
        <v>264</v>
      </c>
      <c r="I43" s="83" t="s">
        <v>287</v>
      </c>
      <c r="J43" s="83" t="s">
        <v>252</v>
      </c>
      <c r="K43" s="87">
        <v>491.00999999999993</v>
      </c>
      <c r="L43" s="83">
        <v>2</v>
      </c>
      <c r="M43" s="83" t="s">
        <v>27</v>
      </c>
      <c r="N43" s="83" t="s">
        <v>251</v>
      </c>
      <c r="O43" s="83" t="s">
        <v>133</v>
      </c>
    </row>
    <row r="44" spans="4:29" ht="90" x14ac:dyDescent="0.25">
      <c r="D44" s="19" t="s">
        <v>36</v>
      </c>
      <c r="E44" s="188"/>
      <c r="F44" s="83" t="s">
        <v>110</v>
      </c>
      <c r="G44" s="83" t="s">
        <v>274</v>
      </c>
      <c r="H44" s="82" t="s">
        <v>264</v>
      </c>
      <c r="I44" s="83" t="s">
        <v>288</v>
      </c>
      <c r="J44" s="83" t="s">
        <v>266</v>
      </c>
      <c r="K44" s="87">
        <v>695.59749999999997</v>
      </c>
      <c r="L44" s="83">
        <v>2</v>
      </c>
      <c r="M44" s="83" t="s">
        <v>30</v>
      </c>
      <c r="N44" s="83" t="s">
        <v>251</v>
      </c>
      <c r="O44" s="83" t="s">
        <v>134</v>
      </c>
    </row>
    <row r="45" spans="4:29" ht="64.5" x14ac:dyDescent="0.25">
      <c r="D45" s="27" t="s">
        <v>156</v>
      </c>
      <c r="E45" s="189" t="s">
        <v>262</v>
      </c>
      <c r="F45" s="185" t="s">
        <v>111</v>
      </c>
      <c r="G45" s="83" t="s">
        <v>157</v>
      </c>
      <c r="H45" s="82" t="s">
        <v>264</v>
      </c>
      <c r="I45" s="83" t="s">
        <v>289</v>
      </c>
      <c r="J45" s="83" t="s">
        <v>266</v>
      </c>
      <c r="K45" s="87">
        <v>102.29375000000002</v>
      </c>
      <c r="L45" s="83">
        <v>3</v>
      </c>
      <c r="M45" s="83" t="s">
        <v>75</v>
      </c>
      <c r="N45" s="83" t="s">
        <v>251</v>
      </c>
      <c r="O45" s="185" t="s">
        <v>135</v>
      </c>
    </row>
    <row r="46" spans="4:29" ht="166.5" x14ac:dyDescent="0.25">
      <c r="D46" s="27" t="s">
        <v>97</v>
      </c>
      <c r="E46" s="190"/>
      <c r="F46" s="186"/>
      <c r="G46" s="83" t="s">
        <v>158</v>
      </c>
      <c r="H46" s="82" t="s">
        <v>264</v>
      </c>
      <c r="I46" s="83" t="s">
        <v>290</v>
      </c>
      <c r="J46" s="83" t="s">
        <v>266</v>
      </c>
      <c r="K46" s="87">
        <v>204.58750000000003</v>
      </c>
      <c r="L46" s="83">
        <v>1</v>
      </c>
      <c r="M46" s="83" t="s">
        <v>75</v>
      </c>
      <c r="N46" s="83" t="s">
        <v>251</v>
      </c>
      <c r="O46" s="186"/>
    </row>
  </sheetData>
  <mergeCells count="12">
    <mergeCell ref="K36:K37"/>
    <mergeCell ref="E30:E35"/>
    <mergeCell ref="E36:E40"/>
    <mergeCell ref="F30:F31"/>
    <mergeCell ref="F33:F34"/>
    <mergeCell ref="O45:O46"/>
    <mergeCell ref="E43:E44"/>
    <mergeCell ref="E45:E46"/>
    <mergeCell ref="F45:F46"/>
    <mergeCell ref="F41:F42"/>
    <mergeCell ref="E41:E42"/>
    <mergeCell ref="O41:O42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33E6-8D76-4108-A4CD-09D249DC6916}">
  <dimension ref="C5:K18"/>
  <sheetViews>
    <sheetView zoomScale="77" workbookViewId="0">
      <selection activeCell="H1" sqref="H1"/>
    </sheetView>
  </sheetViews>
  <sheetFormatPr baseColWidth="10" defaultRowHeight="15" x14ac:dyDescent="0.25"/>
  <cols>
    <col min="3" max="3" width="43.7109375" bestFit="1" customWidth="1"/>
    <col min="6" max="6" width="7" customWidth="1"/>
    <col min="7" max="8" width="12.7109375" bestFit="1" customWidth="1"/>
    <col min="9" max="9" width="12.7109375" customWidth="1"/>
    <col min="10" max="10" width="11.7109375" bestFit="1" customWidth="1"/>
    <col min="11" max="11" width="9.42578125" bestFit="1" customWidth="1"/>
  </cols>
  <sheetData>
    <row r="5" spans="3:11" ht="15.75" thickBot="1" x14ac:dyDescent="0.3"/>
    <row r="6" spans="3:11" ht="15.75" thickBot="1" x14ac:dyDescent="0.3">
      <c r="C6" s="161" t="s">
        <v>296</v>
      </c>
      <c r="D6" s="162"/>
      <c r="E6" s="162"/>
      <c r="F6" s="162"/>
      <c r="G6" s="162"/>
      <c r="H6" s="162"/>
      <c r="I6" s="162"/>
      <c r="J6" s="162"/>
      <c r="K6" s="163"/>
    </row>
    <row r="7" spans="3:11" ht="45.75" thickBot="1" x14ac:dyDescent="0.3">
      <c r="C7" s="130" t="s">
        <v>297</v>
      </c>
      <c r="D7" s="174" t="s">
        <v>306</v>
      </c>
      <c r="E7" s="174"/>
      <c r="F7" s="175"/>
      <c r="G7" s="131" t="s">
        <v>298</v>
      </c>
      <c r="H7" s="131" t="s">
        <v>299</v>
      </c>
      <c r="I7" s="131" t="s">
        <v>300</v>
      </c>
      <c r="J7" s="131" t="s">
        <v>23</v>
      </c>
      <c r="K7" s="132" t="s">
        <v>24</v>
      </c>
    </row>
    <row r="8" spans="3:11" x14ac:dyDescent="0.25">
      <c r="C8" s="133" t="s">
        <v>301</v>
      </c>
      <c r="D8" s="176" t="s">
        <v>25</v>
      </c>
      <c r="E8" s="176"/>
      <c r="F8" s="177"/>
      <c r="G8" s="134">
        <v>24000</v>
      </c>
      <c r="H8" s="134">
        <f t="shared" ref="H8:H15" si="0">G8*1.259</f>
        <v>30215.999999999996</v>
      </c>
      <c r="I8" s="134">
        <f t="shared" ref="I8:I15" si="1">H8*1.04</f>
        <v>31424.639999999996</v>
      </c>
      <c r="J8" s="135">
        <f t="shared" ref="J8:J15" si="2">I8/12</f>
        <v>2618.7199999999998</v>
      </c>
      <c r="K8" s="136">
        <f>J8/(40*4)</f>
        <v>16.366999999999997</v>
      </c>
    </row>
    <row r="9" spans="3:11" x14ac:dyDescent="0.25">
      <c r="C9" s="115" t="s">
        <v>302</v>
      </c>
      <c r="D9" s="178" t="s">
        <v>26</v>
      </c>
      <c r="E9" s="178"/>
      <c r="F9" s="179"/>
      <c r="G9" s="116">
        <v>21300</v>
      </c>
      <c r="H9" s="116">
        <f t="shared" si="0"/>
        <v>26816.699999999997</v>
      </c>
      <c r="I9" s="116">
        <f t="shared" si="1"/>
        <v>27889.367999999999</v>
      </c>
      <c r="J9" s="117">
        <f t="shared" si="2"/>
        <v>2324.114</v>
      </c>
      <c r="K9" s="118">
        <f t="shared" ref="K9:K15" si="3">J9/(40*4)</f>
        <v>14.525712500000001</v>
      </c>
    </row>
    <row r="10" spans="3:11" x14ac:dyDescent="0.25">
      <c r="C10" s="119" t="s">
        <v>36</v>
      </c>
      <c r="D10" s="168" t="s">
        <v>27</v>
      </c>
      <c r="E10" s="168"/>
      <c r="F10" s="169"/>
      <c r="G10" s="112">
        <v>36000</v>
      </c>
      <c r="H10" s="112">
        <f t="shared" si="0"/>
        <v>45323.999999999993</v>
      </c>
      <c r="I10" s="112">
        <f t="shared" si="1"/>
        <v>47136.959999999992</v>
      </c>
      <c r="J10" s="113">
        <f t="shared" si="2"/>
        <v>3928.0799999999995</v>
      </c>
      <c r="K10" s="114">
        <f t="shared" si="3"/>
        <v>24.550499999999996</v>
      </c>
    </row>
    <row r="11" spans="3:11" x14ac:dyDescent="0.25">
      <c r="C11" s="115" t="s">
        <v>37</v>
      </c>
      <c r="D11" s="178" t="s">
        <v>28</v>
      </c>
      <c r="E11" s="178"/>
      <c r="F11" s="179"/>
      <c r="G11" s="116">
        <v>24000</v>
      </c>
      <c r="H11" s="116">
        <f t="shared" si="0"/>
        <v>30215.999999999996</v>
      </c>
      <c r="I11" s="116">
        <f t="shared" si="1"/>
        <v>31424.639999999996</v>
      </c>
      <c r="J11" s="117">
        <f t="shared" si="2"/>
        <v>2618.7199999999998</v>
      </c>
      <c r="K11" s="118">
        <f t="shared" si="3"/>
        <v>16.366999999999997</v>
      </c>
    </row>
    <row r="12" spans="3:11" x14ac:dyDescent="0.25">
      <c r="C12" s="119" t="s">
        <v>303</v>
      </c>
      <c r="D12" s="168" t="s">
        <v>29</v>
      </c>
      <c r="E12" s="168"/>
      <c r="F12" s="169"/>
      <c r="G12" s="112">
        <v>25000</v>
      </c>
      <c r="H12" s="112">
        <f t="shared" si="0"/>
        <v>31474.999999999996</v>
      </c>
      <c r="I12" s="112">
        <f t="shared" si="1"/>
        <v>32733.999999999996</v>
      </c>
      <c r="J12" s="113">
        <f t="shared" si="2"/>
        <v>2727.833333333333</v>
      </c>
      <c r="K12" s="114">
        <f t="shared" si="3"/>
        <v>17.048958333333331</v>
      </c>
    </row>
    <row r="13" spans="3:11" x14ac:dyDescent="0.25">
      <c r="C13" s="124" t="s">
        <v>304</v>
      </c>
      <c r="D13" s="170" t="s">
        <v>30</v>
      </c>
      <c r="E13" s="170"/>
      <c r="F13" s="171"/>
      <c r="G13" s="125">
        <v>25500</v>
      </c>
      <c r="H13" s="125">
        <f t="shared" si="0"/>
        <v>32104.499999999996</v>
      </c>
      <c r="I13" s="116">
        <f t="shared" si="1"/>
        <v>33388.68</v>
      </c>
      <c r="J13" s="117">
        <f t="shared" si="2"/>
        <v>2782.39</v>
      </c>
      <c r="K13" s="118">
        <f t="shared" si="3"/>
        <v>17.389937499999998</v>
      </c>
    </row>
    <row r="14" spans="3:11" x14ac:dyDescent="0.25">
      <c r="C14" s="119" t="s">
        <v>38</v>
      </c>
      <c r="D14" s="172" t="s">
        <v>31</v>
      </c>
      <c r="E14" s="172"/>
      <c r="F14" s="172"/>
      <c r="G14" s="112">
        <v>25000</v>
      </c>
      <c r="H14" s="112">
        <f t="shared" si="0"/>
        <v>31474.999999999996</v>
      </c>
      <c r="I14" s="129">
        <f t="shared" si="1"/>
        <v>32733.999999999996</v>
      </c>
      <c r="J14" s="113">
        <f t="shared" si="2"/>
        <v>2727.833333333333</v>
      </c>
      <c r="K14" s="114">
        <f t="shared" si="3"/>
        <v>17.048958333333331</v>
      </c>
    </row>
    <row r="15" spans="3:11" ht="15.75" thickBot="1" x14ac:dyDescent="0.3">
      <c r="C15" s="120" t="s">
        <v>305</v>
      </c>
      <c r="D15" s="173" t="s">
        <v>32</v>
      </c>
      <c r="E15" s="173"/>
      <c r="F15" s="173"/>
      <c r="G15" s="121">
        <v>15000</v>
      </c>
      <c r="H15" s="121">
        <f t="shared" si="0"/>
        <v>18885</v>
      </c>
      <c r="I15" s="128">
        <f t="shared" si="1"/>
        <v>19640.400000000001</v>
      </c>
      <c r="J15" s="122">
        <f t="shared" si="2"/>
        <v>1636.7</v>
      </c>
      <c r="K15" s="123">
        <f t="shared" si="3"/>
        <v>10.229375000000001</v>
      </c>
    </row>
    <row r="16" spans="3:11" x14ac:dyDescent="0.25">
      <c r="C16" s="195"/>
      <c r="D16" s="195"/>
      <c r="E16" s="195"/>
      <c r="F16" s="126"/>
      <c r="G16" s="127"/>
      <c r="H16" s="127"/>
    </row>
    <row r="17" spans="3:8" x14ac:dyDescent="0.25">
      <c r="C17" s="195"/>
      <c r="D17" s="195"/>
      <c r="E17" s="195"/>
      <c r="F17" s="126"/>
      <c r="G17" s="127"/>
      <c r="H17" s="127"/>
    </row>
    <row r="18" spans="3:8" x14ac:dyDescent="0.25">
      <c r="C18" s="195"/>
      <c r="D18" s="195"/>
      <c r="E18" s="195"/>
      <c r="F18" s="126"/>
      <c r="G18" s="127"/>
      <c r="H18" s="127"/>
    </row>
  </sheetData>
  <mergeCells count="13">
    <mergeCell ref="C6:K6"/>
    <mergeCell ref="D7:F7"/>
    <mergeCell ref="D8:F8"/>
    <mergeCell ref="D9:F9"/>
    <mergeCell ref="D10:F10"/>
    <mergeCell ref="D11:F11"/>
    <mergeCell ref="C18:E18"/>
    <mergeCell ref="C16:E16"/>
    <mergeCell ref="C17:E17"/>
    <mergeCell ref="D12:F12"/>
    <mergeCell ref="D13:F13"/>
    <mergeCell ref="D14:F14"/>
    <mergeCell ref="D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Calendario acciones</vt:lpstr>
      <vt:lpstr>Mecanismos de control</vt:lpstr>
      <vt:lpstr>Presupuestos, ROI y ROAS</vt:lpstr>
      <vt:lpstr>Contingencias y priorización</vt:lpstr>
      <vt:lpstr>Fichas resumen </vt:lpstr>
      <vt:lpstr>Coste de 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Maule</dc:creator>
  <cp:lastModifiedBy>Víctor Sánchez Yera</cp:lastModifiedBy>
  <dcterms:created xsi:type="dcterms:W3CDTF">2015-06-05T18:19:34Z</dcterms:created>
  <dcterms:modified xsi:type="dcterms:W3CDTF">2023-06-20T09:22:52Z</dcterms:modified>
</cp:coreProperties>
</file>