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D:\ds02083\Desktop\Personal\UOC\TFM\PEC6\ANEXOS\5 - Propuesta de proyectos a implantar\"/>
    </mc:Choice>
  </mc:AlternateContent>
  <xr:revisionPtr revIDLastSave="0" documentId="13_ncr:1_{4E2520EC-C613-497F-BF6D-7BC54421AD79}" xr6:coauthVersionLast="44" xr6:coauthVersionMax="45" xr10:uidLastSave="{00000000-0000-0000-0000-000000000000}"/>
  <bookViews>
    <workbookView xWindow="20370" yWindow="-120" windowWidth="19440" windowHeight="15000" xr2:uid="{00000000-000D-0000-FFFF-FFFF00000000}"/>
  </bookViews>
  <sheets>
    <sheet name="Propuesta de proyectos - P1 " sheetId="4" r:id="rId1"/>
    <sheet name="Propuesta de proyectos - P2" sheetId="5" r:id="rId2"/>
    <sheet name="Propuesta de proyectos - P3" sheetId="6" r:id="rId3"/>
    <sheet name="Propuesta de proyectos - P4" sheetId="7" r:id="rId4"/>
    <sheet name="Propuesta de proyectos - P5" sheetId="8" r:id="rId5"/>
    <sheet name="Propuesta de proyectos - P6" sheetId="9" r:id="rId6"/>
    <sheet name="Propuesta de proyectos - P7" sheetId="10" r:id="rId7"/>
    <sheet name="Propuesta de proyectos - P8" sheetId="11" r:id="rId8"/>
    <sheet name="Propuesta de proyectos - P9" sheetId="12" r:id="rId9"/>
    <sheet name="Propuesta de proyectos - P10" sheetId="13" r:id="rId10"/>
    <sheet name="Propuesta de proyectos - P11" sheetId="14" r:id="rId11"/>
    <sheet name="Propuesta de proyectos - P12" sheetId="15" r:id="rId12"/>
    <sheet name="Propuesto de proyectos - P13" sheetId="16" r:id="rId13"/>
    <sheet name="Análisis Diferencial ISO 27002" sheetId="1" r:id="rId14"/>
    <sheet name="Planificación" sheetId="17" r:id="rId15"/>
    <sheet name="Resultados Madurez" sheetId="2" r:id="rId16"/>
    <sheet name="Resultados Controles Impl" sheetId="3" r:id="rId17"/>
  </sheets>
  <definedNames>
    <definedName name="_xlnm._FilterDatabase" localSheetId="13" hidden="1">'Análisis Diferencial ISO 27002'!$A$2:$L$165</definedName>
    <definedName name="_Hlk39054210" localSheetId="3">'Propuesta de proyectos - P4'!$A$1</definedName>
    <definedName name="_Hlk39054264" localSheetId="1">'Propuesta de proyectos - P2'!$B$9</definedName>
    <definedName name="_Hlk39083984" localSheetId="1">'Propuesta de proyectos - P2'!$A$1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6" i="3" l="1"/>
  <c r="C12" i="3"/>
  <c r="C11" i="3"/>
  <c r="C10" i="3"/>
  <c r="C9" i="3"/>
  <c r="C7" i="3"/>
  <c r="C6" i="3"/>
  <c r="B16" i="3"/>
  <c r="B12" i="3"/>
  <c r="B11" i="3"/>
  <c r="B10" i="3"/>
  <c r="B7" i="3"/>
  <c r="B6" i="3"/>
  <c r="B5" i="3"/>
  <c r="K119" i="1"/>
  <c r="B3" i="3" l="1"/>
  <c r="B4" i="3"/>
  <c r="B9" i="3"/>
  <c r="B15" i="3"/>
  <c r="C15" i="3"/>
  <c r="C14" i="3"/>
  <c r="C13" i="3"/>
  <c r="C5" i="3"/>
  <c r="C4" i="3"/>
  <c r="K153" i="1" l="1"/>
  <c r="J120" i="1"/>
  <c r="J121" i="1"/>
  <c r="J122" i="1"/>
  <c r="J123" i="1"/>
  <c r="J124" i="1"/>
  <c r="J125" i="1"/>
  <c r="J127" i="1"/>
  <c r="J128" i="1"/>
  <c r="K129" i="1"/>
  <c r="K88" i="1"/>
  <c r="K90" i="1"/>
  <c r="K97" i="1"/>
  <c r="K102" i="1"/>
  <c r="K52" i="1"/>
  <c r="K25" i="1"/>
  <c r="B15" i="2"/>
  <c r="B14" i="2"/>
  <c r="B13" i="2"/>
  <c r="B12" i="2"/>
  <c r="B11" i="2"/>
  <c r="B10" i="2"/>
  <c r="B9" i="2"/>
  <c r="B8" i="2"/>
  <c r="B7" i="2"/>
  <c r="B6" i="2"/>
  <c r="B5" i="2"/>
  <c r="B4" i="2"/>
  <c r="B3" i="2"/>
  <c r="B2" i="2"/>
  <c r="K65" i="1" l="1"/>
  <c r="K136" i="1"/>
  <c r="K18" i="1"/>
  <c r="K132" i="1"/>
  <c r="K149" i="1"/>
  <c r="K148" i="1" s="1"/>
  <c r="K83" i="1"/>
  <c r="K99" i="1"/>
  <c r="K105" i="1"/>
  <c r="K109" i="1"/>
  <c r="K61" i="1"/>
  <c r="K60" i="1" s="1"/>
  <c r="E7" i="2" s="1"/>
  <c r="K37" i="1"/>
  <c r="K162" i="1"/>
  <c r="K156" i="1"/>
  <c r="K140" i="1"/>
  <c r="K139" i="1" s="1"/>
  <c r="E13" i="2" s="1"/>
  <c r="K115" i="1"/>
  <c r="K92" i="1"/>
  <c r="K72" i="1"/>
  <c r="K54" i="1"/>
  <c r="K45" i="1"/>
  <c r="K42" i="1"/>
  <c r="K33" i="1"/>
  <c r="K28" i="1"/>
  <c r="K21" i="1"/>
  <c r="K14" i="1"/>
  <c r="K8" i="1"/>
  <c r="K4" i="1"/>
  <c r="K3" i="1" s="1"/>
  <c r="E2" i="2" s="1"/>
  <c r="K64" i="1" l="1"/>
  <c r="E8" i="2" s="1"/>
  <c r="L148" i="1"/>
  <c r="C14" i="2" s="1"/>
  <c r="E14" i="2"/>
  <c r="K17" i="1"/>
  <c r="E4" i="2" s="1"/>
  <c r="K131" i="1"/>
  <c r="K82" i="1"/>
  <c r="E9" i="2" s="1"/>
  <c r="K104" i="1"/>
  <c r="E10" i="2" s="1"/>
  <c r="L60" i="1"/>
  <c r="C7" i="2" s="1"/>
  <c r="K155" i="1"/>
  <c r="L139" i="1"/>
  <c r="C13" i="2" s="1"/>
  <c r="K114" i="1"/>
  <c r="K41" i="1"/>
  <c r="K27" i="1"/>
  <c r="K7" i="1"/>
  <c r="E3" i="2" s="1"/>
  <c r="L4" i="1"/>
  <c r="L3" i="1"/>
  <c r="C2" i="2" s="1"/>
  <c r="L64" i="1" l="1"/>
  <c r="C8" i="2" s="1"/>
  <c r="L7" i="1"/>
  <c r="C3" i="2" s="1"/>
  <c r="L17" i="1"/>
  <c r="C4" i="2" s="1"/>
  <c r="L114" i="1"/>
  <c r="C11" i="2" s="1"/>
  <c r="E11" i="2"/>
  <c r="L27" i="1"/>
  <c r="C5" i="2" s="1"/>
  <c r="E5" i="2"/>
  <c r="L41" i="1"/>
  <c r="C6" i="2" s="1"/>
  <c r="E6" i="2"/>
  <c r="L155" i="1"/>
  <c r="C15" i="2" s="1"/>
  <c r="E15" i="2"/>
  <c r="E12" i="2"/>
  <c r="L131" i="1"/>
  <c r="C12" i="2" s="1"/>
  <c r="L82" i="1"/>
  <c r="C9" i="2" s="1"/>
  <c r="L104" i="1"/>
  <c r="C10" i="2" s="1"/>
  <c r="C1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atortaja</author>
  </authors>
  <commentList>
    <comment ref="K2" authorId="0" shapeId="0" xr:uid="{00000000-0006-0000-0000-000001000000}">
      <text>
        <r>
          <rPr>
            <b/>
            <sz val="9"/>
            <color indexed="81"/>
            <rFont val="Tahoma"/>
            <family val="2"/>
          </rPr>
          <t>atortaja:</t>
        </r>
        <r>
          <rPr>
            <sz val="9"/>
            <color indexed="81"/>
            <rFont val="Tahoma"/>
            <family val="2"/>
          </rPr>
          <t xml:space="preserve">
Valor medio de los controles…
VERDE: promedio de los valors de valors X.X.X  . Por ejemplo Media de los 6,1,1, 6,1,2, ….. 6,1,5
NARANJA:promedio de los valors de valors X.X  . Por ejemplo Media de los 6,1, 6,2, …</t>
        </r>
      </text>
    </comment>
  </commentList>
</comments>
</file>

<file path=xl/sharedStrings.xml><?xml version="1.0" encoding="utf-8"?>
<sst xmlns="http://schemas.openxmlformats.org/spreadsheetml/2006/main" count="965" uniqueCount="590">
  <si>
    <t>A.5.1.1</t>
  </si>
  <si>
    <t>A.5.1.2</t>
  </si>
  <si>
    <t>A.6.1.1</t>
  </si>
  <si>
    <t>A.6.1.2</t>
  </si>
  <si>
    <t>A.6.1.3</t>
  </si>
  <si>
    <t>A.6.1.4</t>
  </si>
  <si>
    <t>A.6.1.5</t>
  </si>
  <si>
    <t>A.6.2.1</t>
  </si>
  <si>
    <t>A.6.2.2</t>
  </si>
  <si>
    <t>A.7.1.1</t>
  </si>
  <si>
    <t>A.7.1.2</t>
  </si>
  <si>
    <t>A.7.2.1</t>
  </si>
  <si>
    <t>A.7.2.2</t>
  </si>
  <si>
    <t>A.7.2.3</t>
  </si>
  <si>
    <t>A.7.3.1</t>
  </si>
  <si>
    <t>A.8.1.1</t>
  </si>
  <si>
    <t>A.8.1.2</t>
  </si>
  <si>
    <t>A.8.1.3</t>
  </si>
  <si>
    <t>A.8.1.4</t>
  </si>
  <si>
    <t>A.8.2.1</t>
  </si>
  <si>
    <t>A.8.2.2</t>
  </si>
  <si>
    <t>A.8.2.3</t>
  </si>
  <si>
    <t>A.8.3.1</t>
  </si>
  <si>
    <t>A.8.3.2</t>
  </si>
  <si>
    <t>A.8.3.3</t>
  </si>
  <si>
    <t>A.9.1.1</t>
  </si>
  <si>
    <t>A.9.1.2</t>
  </si>
  <si>
    <t>A.9.2.1</t>
  </si>
  <si>
    <t>A.9.2.2</t>
  </si>
  <si>
    <t>A.9.2.3</t>
  </si>
  <si>
    <t>A.9.2.4</t>
  </si>
  <si>
    <t>A.9.2.5</t>
  </si>
  <si>
    <t>A.9.2.6</t>
  </si>
  <si>
    <t>A.9.3.1</t>
  </si>
  <si>
    <t>A.9.4.1</t>
  </si>
  <si>
    <t>A.9.4.2</t>
  </si>
  <si>
    <t>A.9.4.3</t>
  </si>
  <si>
    <t>A.9.4.4</t>
  </si>
  <si>
    <t>A.9.4.5</t>
  </si>
  <si>
    <t>A.10.1.1</t>
  </si>
  <si>
    <t>A.10.1.2</t>
  </si>
  <si>
    <t>A.11.1.1</t>
  </si>
  <si>
    <t>A.11.1.2</t>
  </si>
  <si>
    <t>A.11.1.3</t>
  </si>
  <si>
    <t>A.11.1.4</t>
  </si>
  <si>
    <t>A.11.1.5</t>
  </si>
  <si>
    <t>A.11.1.6</t>
  </si>
  <si>
    <t>A.11.2.1</t>
  </si>
  <si>
    <t>A.11.2.2</t>
  </si>
  <si>
    <t>A.11.2.3</t>
  </si>
  <si>
    <t>A.11.2.4</t>
  </si>
  <si>
    <t>A.11.2.5</t>
  </si>
  <si>
    <t>A.11.2.6</t>
  </si>
  <si>
    <t>A.11.2.7</t>
  </si>
  <si>
    <t>A.11.2.8</t>
  </si>
  <si>
    <t>A.11.2.9</t>
  </si>
  <si>
    <t>A.12.1.1</t>
  </si>
  <si>
    <t>A.12.1.2</t>
  </si>
  <si>
    <t>A.12.1.3</t>
  </si>
  <si>
    <t>A.12.1.4</t>
  </si>
  <si>
    <t>A.12.2.1</t>
  </si>
  <si>
    <t>A.12.3.1</t>
  </si>
  <si>
    <t>A.12.4.1</t>
  </si>
  <si>
    <t>A.12.4.2</t>
  </si>
  <si>
    <t>A.12.4.3</t>
  </si>
  <si>
    <t>A.12.4.4</t>
  </si>
  <si>
    <t>A.12.5.1</t>
  </si>
  <si>
    <t>A.12.6.1</t>
  </si>
  <si>
    <t>A.12.6.2</t>
  </si>
  <si>
    <t>A.12.7.1</t>
  </si>
  <si>
    <t>A.13.1.1</t>
  </si>
  <si>
    <t>A.13.1.2</t>
  </si>
  <si>
    <t>A.13.1.3</t>
  </si>
  <si>
    <t>A.13.2.1</t>
  </si>
  <si>
    <t>A.13.2.2</t>
  </si>
  <si>
    <t>A.13.2.3</t>
  </si>
  <si>
    <t>A.13.2.4</t>
  </si>
  <si>
    <t>A.14.1.1</t>
  </si>
  <si>
    <t>A.14.1.2</t>
  </si>
  <si>
    <t>A.14.1.3</t>
  </si>
  <si>
    <t>A.14.2.1</t>
  </si>
  <si>
    <t>A.14.2.2</t>
  </si>
  <si>
    <t>A.14.2.3</t>
  </si>
  <si>
    <t>A.14.2.4</t>
  </si>
  <si>
    <t>A.14.2.5</t>
  </si>
  <si>
    <t>A.14.2.6</t>
  </si>
  <si>
    <t>A.14.2.7</t>
  </si>
  <si>
    <t>A.14.2.8</t>
  </si>
  <si>
    <t>A.14.2.9</t>
  </si>
  <si>
    <t>A.14.3.1</t>
  </si>
  <si>
    <t>A.15.1.1</t>
  </si>
  <si>
    <t>A.15.1.2</t>
  </si>
  <si>
    <t>A.15.1.3</t>
  </si>
  <si>
    <t>A.15.2.1</t>
  </si>
  <si>
    <t>A.15.2.2</t>
  </si>
  <si>
    <t>A.16.1.1</t>
  </si>
  <si>
    <t>A.16.1.2</t>
  </si>
  <si>
    <t>A.16.1.3</t>
  </si>
  <si>
    <t>A.16.1.4</t>
  </si>
  <si>
    <t>A.16.1.5</t>
  </si>
  <si>
    <t>A.16.1.6</t>
  </si>
  <si>
    <t>A.16.1.7</t>
  </si>
  <si>
    <t>A.17.1.1</t>
  </si>
  <si>
    <t>A.17.1.2</t>
  </si>
  <si>
    <t>A.17.1.3</t>
  </si>
  <si>
    <t>A.17.2.1</t>
  </si>
  <si>
    <t>A.18.1.1</t>
  </si>
  <si>
    <t>A.18.1.2</t>
  </si>
  <si>
    <t>A.18.1.3</t>
  </si>
  <si>
    <t>A.18.1.4</t>
  </si>
  <si>
    <t>A.18.1.5</t>
  </si>
  <si>
    <t>A.18.2.1</t>
  </si>
  <si>
    <t>A.18.2.2</t>
  </si>
  <si>
    <t>A.18.2.3</t>
  </si>
  <si>
    <t>CONTROL</t>
  </si>
  <si>
    <t>Evaluación</t>
  </si>
  <si>
    <t>Valor</t>
  </si>
  <si>
    <t>Total</t>
  </si>
  <si>
    <t>Políticas para la seguridad de la información</t>
  </si>
  <si>
    <t>Revisión de las políticas para la seguridad de la información</t>
  </si>
  <si>
    <t>Roles y responsabilidades en seguridad de la información</t>
  </si>
  <si>
    <t>Segregación de tareas</t>
  </si>
  <si>
    <t>Contacto con las autoridades</t>
  </si>
  <si>
    <t>Contacto con grupos de interés especial</t>
  </si>
  <si>
    <t>Seguridad de la información en la gestión de proyectos.</t>
  </si>
  <si>
    <t>Política de dispositivos móviles</t>
  </si>
  <si>
    <t>Teletrabajo</t>
  </si>
  <si>
    <t>Investigación de antecedentes</t>
  </si>
  <si>
    <t>Términos y condiciones del empleo</t>
  </si>
  <si>
    <t xml:space="preserve">Responsabilidad de gestión </t>
  </si>
  <si>
    <t>Concienciación, educación y capacitación en seguridad de la información</t>
  </si>
  <si>
    <t>Poder disciplinario</t>
  </si>
  <si>
    <t>Responsabilidades ante la finalización o cambio</t>
  </si>
  <si>
    <t>Inversión sobre los activos</t>
  </si>
  <si>
    <t>Propiedad de los activos</t>
  </si>
  <si>
    <t>Uso aceptable de los activos</t>
  </si>
  <si>
    <t>Devolución de activos</t>
  </si>
  <si>
    <t>Clasificación de la información</t>
  </si>
  <si>
    <t>Etiquetado de la información</t>
  </si>
  <si>
    <t>Manipulado de la información</t>
  </si>
  <si>
    <t>Gestión de los soportes extraíbles</t>
  </si>
  <si>
    <t>Eliminación de soportes</t>
  </si>
  <si>
    <t xml:space="preserve">Soportes físicos en tránsito </t>
  </si>
  <si>
    <t>Política de control de acceso</t>
  </si>
  <si>
    <t>Accesos a las redes y a los servicios de red</t>
  </si>
  <si>
    <t>Registro y baja de usuario</t>
  </si>
  <si>
    <t>Provisión de acceso a usuarios</t>
  </si>
  <si>
    <t>Gestión de privilegios de acceso</t>
  </si>
  <si>
    <t>Gestión de la información secreta de autenticación de usuario</t>
  </si>
  <si>
    <t>Revisión de los derechos de acceso de usuario</t>
  </si>
  <si>
    <t>Retirada o reasignación de los derechos de acceso</t>
  </si>
  <si>
    <t>Uso de la información secreta de autenticación.</t>
  </si>
  <si>
    <t>Restricción del acceso a la información</t>
  </si>
  <si>
    <t>Procedimientos seguros de inicio de sesión</t>
  </si>
  <si>
    <t>Sistema de gestión de contraseñas</t>
  </si>
  <si>
    <t>Uso de utilidades con privilegios del sistema</t>
  </si>
  <si>
    <t>Control de acceso al código fuente de los programas</t>
  </si>
  <si>
    <t>A.10 Criptografía</t>
  </si>
  <si>
    <t>A.9 Control de acceso</t>
  </si>
  <si>
    <t>A.8 Gestión de activos</t>
  </si>
  <si>
    <t>A.7 Seguridad relativa a los RRHH</t>
  </si>
  <si>
    <t>A.6 Organización de la seguridad de la información</t>
  </si>
  <si>
    <t>A.5 Políticas de seguridad de la información</t>
  </si>
  <si>
    <t>A.10.1 Controles criptográficos</t>
  </si>
  <si>
    <t>Política de uso de los controles criptográficos</t>
  </si>
  <si>
    <t>Gestión de claves</t>
  </si>
  <si>
    <t>A.11 Seguridad física y del entorno</t>
  </si>
  <si>
    <t>A.11.1 Áreas seguras</t>
  </si>
  <si>
    <t>A.5.1 Directrices de gestión de la seguridad de la información</t>
  </si>
  <si>
    <t>A.6.1 Organización interna</t>
  </si>
  <si>
    <t>A.6.2 Los dispositivos móviles y el teletrabajo</t>
  </si>
  <si>
    <t>A.7.1 Antes del empleo</t>
  </si>
  <si>
    <t>A.7.2 Durante el empleo</t>
  </si>
  <si>
    <t>A.7.3  Finalización del empleo o cambio de puesto de trabajo</t>
  </si>
  <si>
    <t>A.8.1 Responsabilidad sobre los activos</t>
  </si>
  <si>
    <t>A.8.2 Clasificación de la información</t>
  </si>
  <si>
    <t>A.8.3 Manipulación de los soportes</t>
  </si>
  <si>
    <t>A.9.1 Requisitos de negocio para el control de acceso</t>
  </si>
  <si>
    <t>A.9.2 Gestión de acceso de usuario</t>
  </si>
  <si>
    <t>A.9.3 Responsabilidad del usuario</t>
  </si>
  <si>
    <t>A.9.4 Control de acceso a sistemas y aplicaciones</t>
  </si>
  <si>
    <t>Perímetro de seguridad física</t>
  </si>
  <si>
    <t>Controles físicos de entrada</t>
  </si>
  <si>
    <t>Seguridad de oficinas, despachos y recursos</t>
  </si>
  <si>
    <t>Protección contra las amenazas externas ambientales</t>
  </si>
  <si>
    <t>El trabajo en áreas seguras</t>
  </si>
  <si>
    <t>Áreas de carga y descarga</t>
  </si>
  <si>
    <t>A.11.2 Seguridad de los equipos</t>
  </si>
  <si>
    <t>Emplazamiento y protección de equipos</t>
  </si>
  <si>
    <t>Instalación de suministros</t>
  </si>
  <si>
    <t>Seguridad del cableado</t>
  </si>
  <si>
    <t>Mantenimiento de los equipos</t>
  </si>
  <si>
    <t>Retiradas de materiales propiedad de la empresa</t>
  </si>
  <si>
    <t>Seguridad de los equipos fuera de las instalaciones</t>
  </si>
  <si>
    <t>Reutilización o eliminación segura de equipos</t>
  </si>
  <si>
    <t>Equipo de usuario desatendido</t>
  </si>
  <si>
    <t>Política de puesto de trabajo despejado y pantalla limpia</t>
  </si>
  <si>
    <t>A.12 Seguridad de las operaciones</t>
  </si>
  <si>
    <t>A.12.1 Procedimientos y responsabilidades operacionales</t>
  </si>
  <si>
    <t>Documentación de procedimientos de las operaciones</t>
  </si>
  <si>
    <t>Gestión de cambios</t>
  </si>
  <si>
    <t>Gestión de capacidades</t>
  </si>
  <si>
    <t>Separación de los recursos de desarrollo, prueba y producción</t>
  </si>
  <si>
    <t>A.12.2 Protección contra software malicioso</t>
  </si>
  <si>
    <t>Controles contra código malicioso</t>
  </si>
  <si>
    <t>A.12.3 Copias de seguridad</t>
  </si>
  <si>
    <t>Copias de seguridad de la información</t>
  </si>
  <si>
    <t>A.12.4 Registros y supervisión</t>
  </si>
  <si>
    <t>Registros de eventos</t>
  </si>
  <si>
    <t>Protección de la información de registro</t>
  </si>
  <si>
    <t>Registros de administración y operación</t>
  </si>
  <si>
    <t>Sincronización de reloj</t>
  </si>
  <si>
    <t>A.12.5 Seguridad de las operaciones</t>
  </si>
  <si>
    <t>Instalación del software en explotación</t>
  </si>
  <si>
    <t>A.12.6 Gestión de la vulnerabilidad técnica</t>
  </si>
  <si>
    <t>Gestión de las vulnerabilidades técnicas</t>
  </si>
  <si>
    <t>Restricción en la instalación de software</t>
  </si>
  <si>
    <t>A.12.7 Consideraciones sobre la auditoria de sistemas de información</t>
  </si>
  <si>
    <t>Controles de auditorías de sistemas de información</t>
  </si>
  <si>
    <t>A.13 Seguridad de las comunicaciones</t>
  </si>
  <si>
    <t>A.13.1 Gestión de la seguridad de redes</t>
  </si>
  <si>
    <t>Controles de red</t>
  </si>
  <si>
    <t>Seguridad de los servicios de reds</t>
  </si>
  <si>
    <t>Segregación de redes</t>
  </si>
  <si>
    <t>A.13.2 Intercambio de información</t>
  </si>
  <si>
    <t>Políticas y procedimientos de intercambio de información</t>
  </si>
  <si>
    <t>Acuerdos de intercambio de información</t>
  </si>
  <si>
    <t>Mensajería electrónica</t>
  </si>
  <si>
    <t>Acuerdos de confidencialidad o no revelación.</t>
  </si>
  <si>
    <t>A.14 Adquisición, desarrollo y mantenimiento de los sistemas de información</t>
  </si>
  <si>
    <t>A.14.1 Requisitos de seguridad en sistemas de información</t>
  </si>
  <si>
    <t>Análisis de requisitos y especificaciones de seguridad de la información</t>
  </si>
  <si>
    <t>Asegurar los servicios de aplicaciones en redes públicas</t>
  </si>
  <si>
    <t>Protección de las transacciones de servicios de aplicaciones</t>
  </si>
  <si>
    <t>A.14.2 Seguridad en el desarrollo y en los procesos de soporte</t>
  </si>
  <si>
    <t>Política de desarrollo seguro</t>
  </si>
  <si>
    <t>Procedimiento de control de cambios en sistemas</t>
  </si>
  <si>
    <t>Revisión técnica de las aplicaciones tras efectuar cambios en el sistema operativo</t>
  </si>
  <si>
    <t>Restricciones a los cambios en los paquetes software</t>
  </si>
  <si>
    <t>Principios de ingeniería de sistemas seguros</t>
  </si>
  <si>
    <t>Entorno de desarrollo seguro</t>
  </si>
  <si>
    <t>Externalización del desarrollo de software</t>
  </si>
  <si>
    <t>Pruebas funcionales de seguridad de sistemas</t>
  </si>
  <si>
    <t>Pruebas de aceptación de sistemas</t>
  </si>
  <si>
    <t>A.14.3 Datos de prueba</t>
  </si>
  <si>
    <t>Protección de los datos de prueba</t>
  </si>
  <si>
    <t>A.15 Relación con proveedores</t>
  </si>
  <si>
    <t>A.15.1 Seguridad en las relaciones con proveedores</t>
  </si>
  <si>
    <t>Política de seguridad de la información en las relaciones con los proveedores</t>
  </si>
  <si>
    <t>Requisitos de seguridad en contratos con terceros</t>
  </si>
  <si>
    <t>Cadena de suministro de tecnología de la información y de las comunicaciones</t>
  </si>
  <si>
    <t>A.15.2 Gestión de la provisión de servicios del proveedor</t>
  </si>
  <si>
    <t>Control y revisión de la provisión de servicios del proveedor</t>
  </si>
  <si>
    <t>Gestión de cambios en la provisión del servicio del proveedors</t>
  </si>
  <si>
    <t>A.16 Gestión de incidentes de seguridad de la información</t>
  </si>
  <si>
    <t>A.16.1 Gestión de incidentes de seguridad de la información y mejoras</t>
  </si>
  <si>
    <t>Responsabilidades y procedimientos</t>
  </si>
  <si>
    <t>Notificación de los eventos de seguridad de la información</t>
  </si>
  <si>
    <t>Notificación de puntos débiles de la seguridad</t>
  </si>
  <si>
    <t>Evaluación y decisión sobre los eventos de seguridad de la información</t>
  </si>
  <si>
    <t>Respuesta a incidentes de seguridad de la información</t>
  </si>
  <si>
    <t>Aprendizaje de los incidentes de seguridad de la información</t>
  </si>
  <si>
    <t>Recopilación de evidencias</t>
  </si>
  <si>
    <t>A.17 Aspectos de seguridad de la información par la gestión de la continuidad del negocio</t>
  </si>
  <si>
    <t>A.17.1 Planificación de la continuidad de la seguridad de la información</t>
  </si>
  <si>
    <t>Planificación de la continuidad de la seguridad de la información</t>
  </si>
  <si>
    <t>Implementar la continuidad de la seguridad de la información</t>
  </si>
  <si>
    <t>Verificación, revisión y evaluación de la continuidad de la seguridad de la información</t>
  </si>
  <si>
    <t>A.17.2 Redundancias</t>
  </si>
  <si>
    <t>Disponibilidad de los recursos de tratamiento de la información</t>
  </si>
  <si>
    <t>A.18 Cumplimiento</t>
  </si>
  <si>
    <t>A.18.1 Cumplimiento de los requisitos legales y contractuales</t>
  </si>
  <si>
    <t>Identificación de la legislación aplicable y de los requisitos contractuales</t>
  </si>
  <si>
    <t>Derechos de propiedad intelectual</t>
  </si>
  <si>
    <t>Protección de los registros de la organización</t>
  </si>
  <si>
    <t>Protección y privacidad de la información de carácter personal</t>
  </si>
  <si>
    <t xml:space="preserve">Regulación de los controles criptográficos </t>
  </si>
  <si>
    <t>Revisión independiente de la seguridad de la información</t>
  </si>
  <si>
    <t>Cumplimiento de las políticas y normas de seguridad</t>
  </si>
  <si>
    <t>Comprobación del cumplimiento técnico</t>
  </si>
  <si>
    <t>A.18.2 Revisiones de seguridad de la información</t>
  </si>
  <si>
    <t>%</t>
  </si>
  <si>
    <t>% cumplimiento</t>
  </si>
  <si>
    <t>Número de controles implantados</t>
  </si>
  <si>
    <t>Final</t>
  </si>
  <si>
    <t>5. Políticas de Seguridad</t>
  </si>
  <si>
    <t>6. Organización de la Seguridad</t>
  </si>
  <si>
    <t>7. Seguridad RRHH</t>
  </si>
  <si>
    <t>8. Gestión de Activos</t>
  </si>
  <si>
    <t>9. Control de Accesos</t>
  </si>
  <si>
    <t>10. Criptografía</t>
  </si>
  <si>
    <t>11. Seguridad Física y del entorno</t>
  </si>
  <si>
    <t>12. Seguridad de las Operaciones</t>
  </si>
  <si>
    <t>13. Seguridad de las Comunicaciones</t>
  </si>
  <si>
    <t>14. Adquisición, desarrollo, y mantenimiento.</t>
  </si>
  <si>
    <t>15. Relación con los proveedores</t>
  </si>
  <si>
    <t>16. Gestión de Incidentes</t>
  </si>
  <si>
    <t>17. Gestión de la Continuidad del Negocio</t>
  </si>
  <si>
    <t>18. Cumplimiento</t>
  </si>
  <si>
    <t>L5 - Optimizado</t>
  </si>
  <si>
    <t>L3 - Definido</t>
  </si>
  <si>
    <t>L0 - No existente</t>
  </si>
  <si>
    <t>L4 - Gestionado</t>
  </si>
  <si>
    <t>L2 - Repetible</t>
  </si>
  <si>
    <t>L1 - Inicial</t>
  </si>
  <si>
    <t>No aplica</t>
  </si>
  <si>
    <r>
      <t>0</t>
    </r>
    <r>
      <rPr>
        <sz val="11"/>
        <color rgb="FF000000"/>
        <rFont val="Calibri"/>
        <family val="2"/>
        <scheme val="minor"/>
      </rPr>
      <t xml:space="preserve"> de 2</t>
    </r>
  </si>
  <si>
    <t>2 de 2</t>
  </si>
  <si>
    <t>3 de 7</t>
  </si>
  <si>
    <t>6 de 7</t>
  </si>
  <si>
    <t>2 de 6</t>
  </si>
  <si>
    <t>5 de 6</t>
  </si>
  <si>
    <t>0 de 10</t>
  </si>
  <si>
    <t>8 de 10</t>
  </si>
  <si>
    <t>1 de 14</t>
  </si>
  <si>
    <t>11 de 14</t>
  </si>
  <si>
    <t>0 de 2</t>
  </si>
  <si>
    <t>10 de 15</t>
  </si>
  <si>
    <t>12 de 15</t>
  </si>
  <si>
    <t>10 de 14</t>
  </si>
  <si>
    <t>0 de 7</t>
  </si>
  <si>
    <t>0 de 5</t>
  </si>
  <si>
    <t>4 de 5</t>
  </si>
  <si>
    <t>5 de 5</t>
  </si>
  <si>
    <t>7 de 7</t>
  </si>
  <si>
    <t>1 de 4</t>
  </si>
  <si>
    <t>4 de 4</t>
  </si>
  <si>
    <t>1 de 8</t>
  </si>
  <si>
    <t>7 de 8</t>
  </si>
  <si>
    <t>P1 - Definición y diseño de la política de seguridad de CYBSA</t>
  </si>
  <si>
    <t>Objetivo</t>
  </si>
  <si>
    <t>El objetivo de este proyecto consiste en definir e implantar una política de seguridad de la información dentro de la organización de CYBSA que cumpla las siguientes necesidades:</t>
  </si>
  <si>
    <r>
      <t>·</t>
    </r>
    <r>
      <rPr>
        <sz val="7"/>
        <color theme="1"/>
        <rFont val="Times New Roman"/>
        <family val="1"/>
      </rPr>
      <t xml:space="preserve">         </t>
    </r>
    <r>
      <rPr>
        <sz val="11"/>
        <color theme="1"/>
        <rFont val="Calibri"/>
        <family val="2"/>
        <scheme val="minor"/>
      </rPr>
      <t>Definición del alcance la política de seguridad de la información</t>
    </r>
  </si>
  <si>
    <r>
      <t>·</t>
    </r>
    <r>
      <rPr>
        <sz val="7"/>
        <color theme="1"/>
        <rFont val="Times New Roman"/>
        <family val="1"/>
      </rPr>
      <t xml:space="preserve">         </t>
    </r>
    <r>
      <rPr>
        <sz val="11"/>
        <color theme="1"/>
        <rFont val="Calibri"/>
        <family val="2"/>
        <scheme val="minor"/>
      </rPr>
      <t>Especificación del compromiso de la dirección de la empresa</t>
    </r>
  </si>
  <si>
    <r>
      <t>·</t>
    </r>
    <r>
      <rPr>
        <sz val="7"/>
        <color theme="1"/>
        <rFont val="Times New Roman"/>
        <family val="1"/>
      </rPr>
      <t xml:space="preserve">         </t>
    </r>
    <r>
      <rPr>
        <sz val="11"/>
        <color theme="1"/>
        <rFont val="Calibri"/>
        <family val="2"/>
        <scheme val="minor"/>
      </rPr>
      <t>Deberá estar accesible y ser conocida y aplicada por toda la organización y terceros a los que aplique el cumplimiento</t>
    </r>
  </si>
  <si>
    <r>
      <t>·</t>
    </r>
    <r>
      <rPr>
        <sz val="7"/>
        <color theme="1"/>
        <rFont val="Times New Roman"/>
        <family val="1"/>
      </rPr>
      <t xml:space="preserve">         </t>
    </r>
    <r>
      <rPr>
        <sz val="11"/>
        <color theme="1"/>
        <rFont val="Calibri"/>
        <family val="2"/>
        <scheme val="minor"/>
      </rPr>
      <t>Debe cubrir los aspectos fundamentales de los procesos de negocio de la empresa.</t>
    </r>
  </si>
  <si>
    <t>Descripción del proyecto</t>
  </si>
  <si>
    <t>Las diferentes tareas que se llevarán a cabo en este proyecto tendrán como objetivo principal definir una política en materia de seguridad de la información acorde a con sus procesos de negocio actuales. Las principales tareas que se deben incluir en la misma serán:</t>
  </si>
  <si>
    <r>
      <t>·</t>
    </r>
    <r>
      <rPr>
        <sz val="7"/>
        <color theme="1"/>
        <rFont val="Times New Roman"/>
        <family val="1"/>
      </rPr>
      <t xml:space="preserve">         </t>
    </r>
    <r>
      <rPr>
        <sz val="11"/>
        <color theme="1"/>
        <rFont val="Calibri"/>
        <family val="2"/>
        <scheme val="minor"/>
      </rPr>
      <t>Designación de un comité de seguridad por parte de la dirección</t>
    </r>
  </si>
  <si>
    <r>
      <t>·</t>
    </r>
    <r>
      <rPr>
        <sz val="7"/>
        <color theme="1"/>
        <rFont val="Times New Roman"/>
        <family val="1"/>
      </rPr>
      <t xml:space="preserve">         </t>
    </r>
    <r>
      <rPr>
        <sz val="11"/>
        <color theme="1"/>
        <rFont val="Calibri"/>
        <family val="2"/>
        <scheme val="minor"/>
      </rPr>
      <t>Asignación de roles y responsabilidades relativas a seguridad de la información.</t>
    </r>
  </si>
  <si>
    <r>
      <t>·</t>
    </r>
    <r>
      <rPr>
        <sz val="7"/>
        <color theme="1"/>
        <rFont val="Times New Roman"/>
        <family val="1"/>
      </rPr>
      <t xml:space="preserve">         </t>
    </r>
    <r>
      <rPr>
        <sz val="11"/>
        <color theme="1"/>
        <rFont val="Calibri"/>
        <family val="2"/>
        <scheme val="minor"/>
      </rPr>
      <t>Hacer una segregación de tareas y asignación adecuada a cada rol.</t>
    </r>
  </si>
  <si>
    <r>
      <t>·</t>
    </r>
    <r>
      <rPr>
        <sz val="7"/>
        <color theme="1"/>
        <rFont val="Times New Roman"/>
        <family val="1"/>
      </rPr>
      <t xml:space="preserve">         </t>
    </r>
    <r>
      <rPr>
        <sz val="11"/>
        <color theme="1"/>
        <rFont val="Calibri"/>
        <family val="2"/>
        <scheme val="minor"/>
      </rPr>
      <t>Establecer los controles y procedimientos para asegurar la seguridad de la información.</t>
    </r>
  </si>
  <si>
    <t>Se deberá poner foco en aquellas políticas que afectan a:</t>
  </si>
  <si>
    <r>
      <t>·</t>
    </r>
    <r>
      <rPr>
        <sz val="7"/>
        <color theme="1"/>
        <rFont val="Times New Roman"/>
        <family val="1"/>
      </rPr>
      <t xml:space="preserve">         </t>
    </r>
    <r>
      <rPr>
        <sz val="11"/>
        <color theme="1"/>
        <rFont val="Calibri"/>
        <family val="2"/>
        <scheme val="minor"/>
      </rPr>
      <t>Seguridad física</t>
    </r>
  </si>
  <si>
    <r>
      <t>·</t>
    </r>
    <r>
      <rPr>
        <sz val="7"/>
        <color theme="1"/>
        <rFont val="Times New Roman"/>
        <family val="1"/>
      </rPr>
      <t xml:space="preserve">         </t>
    </r>
    <r>
      <rPr>
        <sz val="11"/>
        <color theme="1"/>
        <rFont val="Calibri"/>
        <family val="2"/>
        <scheme val="minor"/>
      </rPr>
      <t>Seguridad lógica</t>
    </r>
  </si>
  <si>
    <r>
      <t>·</t>
    </r>
    <r>
      <rPr>
        <sz val="7"/>
        <color theme="1"/>
        <rFont val="Times New Roman"/>
        <family val="1"/>
      </rPr>
      <t xml:space="preserve">         </t>
    </r>
    <r>
      <rPr>
        <sz val="11"/>
        <color theme="1"/>
        <rFont val="Calibri"/>
        <family val="2"/>
        <scheme val="minor"/>
      </rPr>
      <t>Seguridad RRHH</t>
    </r>
  </si>
  <si>
    <r>
      <t>·</t>
    </r>
    <r>
      <rPr>
        <sz val="7"/>
        <color theme="1"/>
        <rFont val="Times New Roman"/>
        <family val="1"/>
      </rPr>
      <t xml:space="preserve">         </t>
    </r>
    <r>
      <rPr>
        <sz val="11"/>
        <color theme="1"/>
        <rFont val="Calibri"/>
        <family val="2"/>
        <scheme val="minor"/>
      </rPr>
      <t>Seguridad en los puestos de trabajo (fijo y móviles) con orientado al teletrabajo.</t>
    </r>
  </si>
  <si>
    <r>
      <t>·</t>
    </r>
    <r>
      <rPr>
        <sz val="7"/>
        <color theme="1"/>
        <rFont val="Times New Roman"/>
        <family val="1"/>
      </rPr>
      <t xml:space="preserve">         </t>
    </r>
    <r>
      <rPr>
        <sz val="11"/>
        <color theme="1"/>
        <rFont val="Calibri"/>
        <family val="2"/>
        <scheme val="minor"/>
      </rPr>
      <t>Seguridad en la web de comercio electrónico, correo, Odoo y Salesforce.</t>
    </r>
  </si>
  <si>
    <t>Coste</t>
  </si>
  <si>
    <r>
      <t>·</t>
    </r>
    <r>
      <rPr>
        <sz val="7"/>
        <color theme="1"/>
        <rFont val="Times New Roman"/>
        <family val="1"/>
      </rPr>
      <t xml:space="preserve">         </t>
    </r>
    <r>
      <rPr>
        <sz val="11"/>
        <color theme="1"/>
        <rFont val="Calibri"/>
        <family val="2"/>
        <scheme val="minor"/>
      </rPr>
      <t>8.000 € (costes externos)</t>
    </r>
  </si>
  <si>
    <r>
      <t>·</t>
    </r>
    <r>
      <rPr>
        <sz val="7"/>
        <color theme="1"/>
        <rFont val="Times New Roman"/>
        <family val="1"/>
      </rPr>
      <t xml:space="preserve">         </t>
    </r>
    <r>
      <rPr>
        <sz val="11"/>
        <color theme="1"/>
        <rFont val="Calibri"/>
        <family val="2"/>
        <scheme val="minor"/>
      </rPr>
      <t>4.000 € (costes internos)</t>
    </r>
  </si>
  <si>
    <t>Planificación</t>
  </si>
  <si>
    <r>
      <t>·</t>
    </r>
    <r>
      <rPr>
        <sz val="7"/>
        <color theme="1"/>
        <rFont val="Times New Roman"/>
        <family val="1"/>
      </rPr>
      <t xml:space="preserve">         </t>
    </r>
    <r>
      <rPr>
        <sz val="11"/>
        <color theme="1"/>
        <rFont val="Calibri"/>
        <family val="2"/>
        <scheme val="minor"/>
      </rPr>
      <t>20 jornadas en horario laboral (L-V) de 8 horas (8h-17h) de un proveedor especializado.</t>
    </r>
  </si>
  <si>
    <r>
      <t>·</t>
    </r>
    <r>
      <rPr>
        <sz val="7"/>
        <color theme="1"/>
        <rFont val="Times New Roman"/>
        <family val="1"/>
      </rPr>
      <t xml:space="preserve">         </t>
    </r>
    <r>
      <rPr>
        <sz val="11"/>
        <color theme="1"/>
        <rFont val="Calibri"/>
        <family val="2"/>
        <scheme val="minor"/>
      </rPr>
      <t>20 jornadas de recurso interno (responsable de seguridad etc)</t>
    </r>
  </si>
  <si>
    <t>Beneficios</t>
  </si>
  <si>
    <r>
      <t>·</t>
    </r>
    <r>
      <rPr>
        <sz val="7"/>
        <color theme="1"/>
        <rFont val="Times New Roman"/>
        <family val="1"/>
      </rPr>
      <t xml:space="preserve">         </t>
    </r>
    <r>
      <rPr>
        <sz val="11"/>
        <color theme="1"/>
        <rFont val="Calibri"/>
        <family val="2"/>
        <scheme val="minor"/>
      </rPr>
      <t>Mejora en la concienciación de los empleados y terceras partes involucradas en la seguridad de la información de la empresa</t>
    </r>
  </si>
  <si>
    <r>
      <t>·</t>
    </r>
    <r>
      <rPr>
        <sz val="7"/>
        <color theme="1"/>
        <rFont val="Times New Roman"/>
        <family val="1"/>
      </rPr>
      <t xml:space="preserve">         </t>
    </r>
    <r>
      <rPr>
        <sz val="11"/>
        <color theme="1"/>
        <rFont val="Calibri"/>
        <family val="2"/>
        <scheme val="minor"/>
      </rPr>
      <t>Mitigación de los riesgos de seguridad de la información</t>
    </r>
  </si>
  <si>
    <r>
      <t>·</t>
    </r>
    <r>
      <rPr>
        <sz val="7"/>
        <color theme="1"/>
        <rFont val="Times New Roman"/>
        <family val="1"/>
      </rPr>
      <t xml:space="preserve">         </t>
    </r>
    <r>
      <rPr>
        <sz val="11"/>
        <color theme="1"/>
        <rFont val="Calibri"/>
        <family val="2"/>
        <scheme val="minor"/>
      </rPr>
      <t>Mejora la imagen corporativa de la empresa.</t>
    </r>
  </si>
  <si>
    <r>
      <t>·</t>
    </r>
    <r>
      <rPr>
        <sz val="7"/>
        <color theme="1"/>
        <rFont val="Times New Roman"/>
        <family val="1"/>
      </rPr>
      <t xml:space="preserve">         </t>
    </r>
    <r>
      <rPr>
        <sz val="11"/>
        <color theme="1"/>
        <rFont val="Calibri"/>
        <family val="2"/>
        <scheme val="minor"/>
      </rPr>
      <t>Optimización de los procesos relativos a seguridad de la información</t>
    </r>
  </si>
  <si>
    <t>Activos Involucrados</t>
  </si>
  <si>
    <t>Todos los activos de la organización</t>
  </si>
  <si>
    <t>Dimensiones mitigadas</t>
  </si>
  <si>
    <r>
      <t>·</t>
    </r>
    <r>
      <rPr>
        <sz val="7"/>
        <color theme="1"/>
        <rFont val="Times New Roman"/>
        <family val="1"/>
      </rPr>
      <t xml:space="preserve">         </t>
    </r>
    <r>
      <rPr>
        <sz val="11"/>
        <color theme="1"/>
        <rFont val="Calibri"/>
        <family val="2"/>
        <scheme val="minor"/>
      </rPr>
      <t>[C] Confidencialidad</t>
    </r>
  </si>
  <si>
    <r>
      <t>·</t>
    </r>
    <r>
      <rPr>
        <sz val="7"/>
        <color theme="1"/>
        <rFont val="Times New Roman"/>
        <family val="1"/>
      </rPr>
      <t xml:space="preserve">         </t>
    </r>
    <r>
      <rPr>
        <sz val="11"/>
        <color theme="1"/>
        <rFont val="Calibri"/>
        <family val="2"/>
        <scheme val="minor"/>
      </rPr>
      <t>[I] Integridad</t>
    </r>
  </si>
  <si>
    <r>
      <t>·</t>
    </r>
    <r>
      <rPr>
        <sz val="7"/>
        <color theme="1"/>
        <rFont val="Times New Roman"/>
        <family val="1"/>
      </rPr>
      <t xml:space="preserve">         </t>
    </r>
    <r>
      <rPr>
        <sz val="11"/>
        <color theme="1"/>
        <rFont val="Calibri"/>
        <family val="2"/>
        <scheme val="minor"/>
      </rPr>
      <t>[D] Disponibilidad</t>
    </r>
  </si>
  <si>
    <r>
      <t>·</t>
    </r>
    <r>
      <rPr>
        <sz val="7"/>
        <color theme="1"/>
        <rFont val="Times New Roman"/>
        <family val="1"/>
      </rPr>
      <t xml:space="preserve">         </t>
    </r>
    <r>
      <rPr>
        <sz val="11"/>
        <color theme="1"/>
        <rFont val="Calibri"/>
        <family val="2"/>
        <scheme val="minor"/>
      </rPr>
      <t>[A] Autenticidad</t>
    </r>
  </si>
  <si>
    <r>
      <t>·</t>
    </r>
    <r>
      <rPr>
        <sz val="7"/>
        <color theme="1"/>
        <rFont val="Times New Roman"/>
        <family val="1"/>
      </rPr>
      <t xml:space="preserve">         </t>
    </r>
    <r>
      <rPr>
        <sz val="11"/>
        <color theme="1"/>
        <rFont val="Calibri"/>
        <family val="2"/>
        <scheme val="minor"/>
      </rPr>
      <t>[T] Trazabilidad</t>
    </r>
  </si>
  <si>
    <t>Responsable y Áreas involucradas</t>
  </si>
  <si>
    <r>
      <t>·</t>
    </r>
    <r>
      <rPr>
        <sz val="7"/>
        <color theme="1"/>
        <rFont val="Times New Roman"/>
        <family val="1"/>
      </rPr>
      <t xml:space="preserve">         </t>
    </r>
    <r>
      <rPr>
        <sz val="11"/>
        <color theme="1"/>
        <rFont val="Calibri"/>
        <family val="2"/>
        <scheme val="minor"/>
      </rPr>
      <t>Responsable de seguridad de la información</t>
    </r>
  </si>
  <si>
    <r>
      <t>·</t>
    </r>
    <r>
      <rPr>
        <sz val="7"/>
        <color theme="1"/>
        <rFont val="Times New Roman"/>
        <family val="1"/>
      </rPr>
      <t xml:space="preserve">         </t>
    </r>
    <r>
      <rPr>
        <sz val="11"/>
        <color theme="1"/>
        <rFont val="Calibri"/>
        <family val="2"/>
        <scheme val="minor"/>
      </rPr>
      <t>Comité de seguridad</t>
    </r>
  </si>
  <si>
    <r>
      <t>·</t>
    </r>
    <r>
      <rPr>
        <sz val="7"/>
        <color theme="1"/>
        <rFont val="Times New Roman"/>
        <family val="1"/>
      </rPr>
      <t xml:space="preserve">         </t>
    </r>
    <r>
      <rPr>
        <sz val="11"/>
        <color theme="1"/>
        <rFont val="Calibri"/>
        <family val="2"/>
        <scheme val="minor"/>
      </rPr>
      <t>Director general</t>
    </r>
  </si>
  <si>
    <r>
      <t>·</t>
    </r>
    <r>
      <rPr>
        <sz val="7"/>
        <color theme="1"/>
        <rFont val="Times New Roman"/>
        <family val="1"/>
      </rPr>
      <t xml:space="preserve">         </t>
    </r>
    <r>
      <rPr>
        <sz val="11"/>
        <color theme="1"/>
        <rFont val="Calibri"/>
        <family val="2"/>
        <scheme val="minor"/>
      </rPr>
      <t>Proveedor externo</t>
    </r>
  </si>
  <si>
    <t>Controles involucrados</t>
  </si>
  <si>
    <r>
      <t>·</t>
    </r>
    <r>
      <rPr>
        <sz val="7"/>
        <color theme="1"/>
        <rFont val="Times New Roman"/>
        <family val="1"/>
      </rPr>
      <t xml:space="preserve">         </t>
    </r>
    <r>
      <rPr>
        <sz val="11"/>
        <color theme="1"/>
        <rFont val="Calibri"/>
        <family val="2"/>
        <scheme val="minor"/>
      </rPr>
      <t xml:space="preserve">A.5.1.1 Políticas para la seguridad de la información </t>
    </r>
  </si>
  <si>
    <r>
      <t>·</t>
    </r>
    <r>
      <rPr>
        <sz val="7"/>
        <color theme="1"/>
        <rFont val="Times New Roman"/>
        <family val="1"/>
      </rPr>
      <t xml:space="preserve">         </t>
    </r>
    <r>
      <rPr>
        <sz val="11"/>
        <color theme="1"/>
        <rFont val="Calibri"/>
        <family val="2"/>
        <scheme val="minor"/>
      </rPr>
      <t xml:space="preserve">A.5.1.2 Revisión de las políticas para la seguridad de la información </t>
    </r>
  </si>
  <si>
    <t>P2 – Revisión de gestión de activos y clasificación de la información</t>
  </si>
  <si>
    <t>El objetivo de este proyecto consiste en mejorar la política actual para la gestión de activos estableciendo revisiones continuas para tener un inventario actualizado y realizar una clasificación de la información en base a los criterios que mejor se adapten a las circunstancias de CYBSA.</t>
  </si>
  <si>
    <t>El objetivo principal de esta clasificación será la de poder aplicar políticas a la información de forma granular en base a su categoría.</t>
  </si>
  <si>
    <t>En este proyecto se realizarán una serie de tareas de acuerdo con las siguientes fases:</t>
  </si>
  <si>
    <r>
      <t>·</t>
    </r>
    <r>
      <rPr>
        <sz val="7"/>
        <color theme="1"/>
        <rFont val="Times New Roman"/>
        <family val="1"/>
      </rPr>
      <t xml:space="preserve">         </t>
    </r>
    <r>
      <rPr>
        <sz val="11"/>
        <color theme="1"/>
        <rFont val="Calibri"/>
        <family val="2"/>
        <scheme val="minor"/>
      </rPr>
      <t>Revisión del último inventario y de la política de gestión de activos, haciendo hincapié en establecer la frecuencia de revisión del inventario de activos para que sea un proceso continuo.</t>
    </r>
  </si>
  <si>
    <r>
      <t>·</t>
    </r>
    <r>
      <rPr>
        <sz val="7"/>
        <color theme="1"/>
        <rFont val="Times New Roman"/>
        <family val="1"/>
      </rPr>
      <t xml:space="preserve">         </t>
    </r>
    <r>
      <rPr>
        <sz val="11"/>
        <color theme="1"/>
        <rFont val="Calibri"/>
        <family val="2"/>
        <scheme val="minor"/>
      </rPr>
      <t>Realizar una clasificación de la información y catalogarla en base a los siguientes criterios:</t>
    </r>
  </si>
  <si>
    <r>
      <t>o</t>
    </r>
    <r>
      <rPr>
        <sz val="7"/>
        <color theme="1"/>
        <rFont val="Times New Roman"/>
        <family val="1"/>
      </rPr>
      <t xml:space="preserve">   </t>
    </r>
    <r>
      <rPr>
        <b/>
        <sz val="11"/>
        <color theme="1"/>
        <rFont val="Calibri"/>
        <family val="2"/>
        <scheme val="minor"/>
      </rPr>
      <t>Confidencial.</t>
    </r>
    <r>
      <rPr>
        <sz val="11"/>
        <color theme="1"/>
        <rFont val="Calibri"/>
        <family val="2"/>
        <scheme val="minor"/>
      </rPr>
      <t xml:space="preserve"> Aplica a toda información de gran relevancia para el futuro de la empresa como los proyectos futuros que se llevarán a cabo.</t>
    </r>
  </si>
  <si>
    <r>
      <t>o</t>
    </r>
    <r>
      <rPr>
        <sz val="7"/>
        <color theme="1"/>
        <rFont val="Times New Roman"/>
        <family val="1"/>
      </rPr>
      <t xml:space="preserve">   </t>
    </r>
    <r>
      <rPr>
        <b/>
        <sz val="11"/>
        <color theme="1"/>
        <rFont val="Calibri"/>
        <family val="2"/>
        <scheme val="minor"/>
      </rPr>
      <t>Restringido.</t>
    </r>
    <r>
      <rPr>
        <sz val="11"/>
        <color theme="1"/>
        <rFont val="Calibri"/>
        <family val="2"/>
        <scheme val="minor"/>
      </rPr>
      <t xml:space="preserve"> Accesible únicamente para determinado personal de la organización y sin la cual no pueden desempeñar su trabajo.</t>
    </r>
  </si>
  <si>
    <r>
      <t>o</t>
    </r>
    <r>
      <rPr>
        <sz val="7"/>
        <color theme="1"/>
        <rFont val="Times New Roman"/>
        <family val="1"/>
      </rPr>
      <t xml:space="preserve">   </t>
    </r>
    <r>
      <rPr>
        <b/>
        <sz val="11"/>
        <color theme="1"/>
        <rFont val="Calibri"/>
        <family val="2"/>
        <scheme val="minor"/>
      </rPr>
      <t>Uso interno.</t>
    </r>
    <r>
      <rPr>
        <sz val="11"/>
        <color theme="1"/>
        <rFont val="Calibri"/>
        <family val="2"/>
        <scheme val="minor"/>
      </rPr>
      <t xml:space="preserve"> Accesible para todo el personal de la empresa exclusivamente.</t>
    </r>
  </si>
  <si>
    <r>
      <t>o</t>
    </r>
    <r>
      <rPr>
        <sz val="7"/>
        <color theme="1"/>
        <rFont val="Times New Roman"/>
        <family val="1"/>
      </rPr>
      <t xml:space="preserve">   </t>
    </r>
    <r>
      <rPr>
        <b/>
        <sz val="11"/>
        <color theme="1"/>
        <rFont val="Calibri"/>
        <family val="2"/>
        <scheme val="minor"/>
      </rPr>
      <t>Público</t>
    </r>
  </si>
  <si>
    <r>
      <t>·</t>
    </r>
    <r>
      <rPr>
        <sz val="7"/>
        <color theme="1"/>
        <rFont val="Times New Roman"/>
        <family val="1"/>
      </rPr>
      <t xml:space="preserve">         </t>
    </r>
    <r>
      <rPr>
        <sz val="11"/>
        <color theme="1"/>
        <rFont val="Calibri"/>
        <family val="2"/>
        <scheme val="minor"/>
      </rPr>
      <t>Definir la política relativa a los soportes en los que ubicar la información en base a su categoría. Implementar dichas políticas.</t>
    </r>
  </si>
  <si>
    <r>
      <t>·</t>
    </r>
    <r>
      <rPr>
        <sz val="7"/>
        <color theme="1"/>
        <rFont val="Times New Roman"/>
        <family val="1"/>
      </rPr>
      <t xml:space="preserve">         </t>
    </r>
    <r>
      <rPr>
        <sz val="11"/>
        <color theme="1"/>
        <rFont val="Calibri"/>
        <family val="2"/>
        <scheme val="minor"/>
      </rPr>
      <t>16.000 € implantación inicial. (costes externos)</t>
    </r>
  </si>
  <si>
    <r>
      <t>·</t>
    </r>
    <r>
      <rPr>
        <sz val="7"/>
        <color theme="1"/>
        <rFont val="Times New Roman"/>
        <family val="1"/>
      </rPr>
      <t xml:space="preserve">         </t>
    </r>
    <r>
      <rPr>
        <sz val="11"/>
        <color theme="1"/>
        <rFont val="Calibri"/>
        <family val="2"/>
        <scheme val="minor"/>
      </rPr>
      <t>2.000 € anuales (costes internos)</t>
    </r>
  </si>
  <si>
    <r>
      <t>·</t>
    </r>
    <r>
      <rPr>
        <sz val="7"/>
        <color theme="1"/>
        <rFont val="Times New Roman"/>
        <family val="1"/>
      </rPr>
      <t xml:space="preserve">         </t>
    </r>
    <r>
      <rPr>
        <sz val="11"/>
        <color theme="1"/>
        <rFont val="Calibri"/>
        <family val="2"/>
        <scheme val="minor"/>
      </rPr>
      <t>40 jornadas en horario laboral (L-V) de 8 horas (8h-17h) para la implantación inicial de un proveedor especializado.</t>
    </r>
  </si>
  <si>
    <r>
      <t>·</t>
    </r>
    <r>
      <rPr>
        <sz val="7"/>
        <color theme="1"/>
        <rFont val="Times New Roman"/>
        <family val="1"/>
      </rPr>
      <t xml:space="preserve">         </t>
    </r>
    <r>
      <rPr>
        <sz val="11"/>
        <color theme="1"/>
        <rFont val="Calibri"/>
        <family val="2"/>
        <scheme val="minor"/>
      </rPr>
      <t>5 jornadas semestrales internas para revisiones posteriores.</t>
    </r>
  </si>
  <si>
    <r>
      <t>·</t>
    </r>
    <r>
      <rPr>
        <sz val="7"/>
        <color theme="1"/>
        <rFont val="Times New Roman"/>
        <family val="1"/>
      </rPr>
      <t xml:space="preserve">         </t>
    </r>
    <r>
      <rPr>
        <sz val="11"/>
        <color theme="1"/>
        <rFont val="Calibri"/>
        <family val="2"/>
        <scheme val="minor"/>
      </rPr>
      <t>Establecer un proceso continuo para gestionar los activos que permitirá tener un inventario actualizado.</t>
    </r>
  </si>
  <si>
    <r>
      <t>·</t>
    </r>
    <r>
      <rPr>
        <sz val="7"/>
        <color theme="1"/>
        <rFont val="Times New Roman"/>
        <family val="1"/>
      </rPr>
      <t xml:space="preserve">         </t>
    </r>
    <r>
      <rPr>
        <sz val="11"/>
        <color theme="1"/>
        <rFont val="Calibri"/>
        <family val="2"/>
        <scheme val="minor"/>
      </rPr>
      <t xml:space="preserve">Tener toda la información de la organización clasificada y etiquetada, permitiendo establecer políticas específicas en base a las diferentes categorías. Esto facilitará el aplicar políticas con mejor criterio en base a la criticidad de la información y evitar restricciones innecesarias sobre activos o viceversa. </t>
    </r>
  </si>
  <si>
    <r>
      <t>·</t>
    </r>
    <r>
      <rPr>
        <sz val="7"/>
        <color theme="1"/>
        <rFont val="Times New Roman"/>
        <family val="1"/>
      </rPr>
      <t xml:space="preserve">         </t>
    </r>
    <r>
      <rPr>
        <sz val="11"/>
        <color theme="1"/>
        <rFont val="Calibri"/>
        <family val="2"/>
        <scheme val="minor"/>
      </rPr>
      <t>Responsable técnico del área TI</t>
    </r>
  </si>
  <si>
    <r>
      <t>·</t>
    </r>
    <r>
      <rPr>
        <sz val="7"/>
        <color theme="1"/>
        <rFont val="Times New Roman"/>
        <family val="1"/>
      </rPr>
      <t xml:space="preserve">         </t>
    </r>
    <r>
      <rPr>
        <sz val="11"/>
        <color theme="1"/>
        <rFont val="Calibri"/>
        <family val="2"/>
        <scheme val="minor"/>
      </rPr>
      <t xml:space="preserve">A.8.1.1 Inversión sobre los activos </t>
    </r>
  </si>
  <si>
    <r>
      <t>·</t>
    </r>
    <r>
      <rPr>
        <sz val="7"/>
        <color theme="1"/>
        <rFont val="Times New Roman"/>
        <family val="1"/>
      </rPr>
      <t xml:space="preserve">         </t>
    </r>
    <r>
      <rPr>
        <sz val="11"/>
        <color theme="1"/>
        <rFont val="Calibri"/>
        <family val="2"/>
        <scheme val="minor"/>
      </rPr>
      <t>A.8.1.2 Propiedad de los activos</t>
    </r>
  </si>
  <si>
    <r>
      <t>·</t>
    </r>
    <r>
      <rPr>
        <sz val="7"/>
        <color theme="1"/>
        <rFont val="Times New Roman"/>
        <family val="1"/>
      </rPr>
      <t xml:space="preserve">         </t>
    </r>
    <r>
      <rPr>
        <sz val="11"/>
        <color theme="1"/>
        <rFont val="Calibri"/>
        <family val="2"/>
        <scheme val="minor"/>
      </rPr>
      <t xml:space="preserve">A.8.2.1 Clasificación de la información </t>
    </r>
  </si>
  <si>
    <r>
      <t>·</t>
    </r>
    <r>
      <rPr>
        <sz val="7"/>
        <color theme="1"/>
        <rFont val="Times New Roman"/>
        <family val="1"/>
      </rPr>
      <t xml:space="preserve">         </t>
    </r>
    <r>
      <rPr>
        <sz val="11"/>
        <color theme="1"/>
        <rFont val="Calibri"/>
        <family val="2"/>
        <scheme val="minor"/>
      </rPr>
      <t xml:space="preserve">A.8.2.2 Etiquetado de la información </t>
    </r>
  </si>
  <si>
    <r>
      <t>·</t>
    </r>
    <r>
      <rPr>
        <sz val="7"/>
        <color theme="1"/>
        <rFont val="Times New Roman"/>
        <family val="1"/>
      </rPr>
      <t xml:space="preserve">         </t>
    </r>
    <r>
      <rPr>
        <sz val="11"/>
        <color theme="1"/>
        <rFont val="Calibri"/>
        <family val="2"/>
        <scheme val="minor"/>
      </rPr>
      <t xml:space="preserve">A.8.2.3 Manipulado de la información  </t>
    </r>
  </si>
  <si>
    <t>P3 – Formación continua en materia de seguridad</t>
  </si>
  <si>
    <t>El objetivo de este proyecto es implantar un plan de formación para concienciar a los empleados de la empresa de la importancia de la seguridad de la información para el correcto funcionamiento de los procesos en los que estén involucrados.</t>
  </si>
  <si>
    <t>Con este proyecto se pretende que los empleados reciban formación y capacitación en materia de seguridad de la información para el uso de los recursos y activos a los que tienen acceso en el desempeño de sus funciones.</t>
  </si>
  <si>
    <t>Los empleados adquirirán:</t>
  </si>
  <si>
    <r>
      <t>·</t>
    </r>
    <r>
      <rPr>
        <sz val="7"/>
        <color theme="1"/>
        <rFont val="Times New Roman"/>
        <family val="1"/>
      </rPr>
      <t xml:space="preserve">         </t>
    </r>
    <r>
      <rPr>
        <sz val="11"/>
        <color theme="1"/>
        <rFont val="Calibri"/>
        <family val="2"/>
        <scheme val="minor"/>
      </rPr>
      <t>Formación sobre amenazas y su mitigación</t>
    </r>
  </si>
  <si>
    <r>
      <t>·</t>
    </r>
    <r>
      <rPr>
        <sz val="7"/>
        <color theme="1"/>
        <rFont val="Times New Roman"/>
        <family val="1"/>
      </rPr>
      <t xml:space="preserve">         </t>
    </r>
    <r>
      <rPr>
        <sz val="11"/>
        <color theme="1"/>
        <rFont val="Calibri"/>
        <family val="2"/>
        <scheme val="minor"/>
      </rPr>
      <t>Formación sobre canales seguros de comunicación</t>
    </r>
  </si>
  <si>
    <r>
      <t>·</t>
    </r>
    <r>
      <rPr>
        <sz val="7"/>
        <color theme="1"/>
        <rFont val="Times New Roman"/>
        <family val="1"/>
      </rPr>
      <t xml:space="preserve">         </t>
    </r>
    <r>
      <rPr>
        <sz val="11"/>
        <color theme="1"/>
        <rFont val="Calibri"/>
        <family val="2"/>
        <scheme val="minor"/>
      </rPr>
      <t>Formación acerca de los protocolos de actuación en caso de incidencias relacionadas con la seguridad de la información</t>
    </r>
  </si>
  <si>
    <r>
      <t>·</t>
    </r>
    <r>
      <rPr>
        <sz val="7"/>
        <color theme="1"/>
        <rFont val="Times New Roman"/>
        <family val="1"/>
      </rPr>
      <t xml:space="preserve">         </t>
    </r>
    <r>
      <rPr>
        <sz val="11"/>
        <color theme="1"/>
        <rFont val="Calibri"/>
        <family val="2"/>
        <scheme val="minor"/>
      </rPr>
      <t>Información sobre el proceso disciplinario recogido en la política de seguridad</t>
    </r>
  </si>
  <si>
    <r>
      <t>·</t>
    </r>
    <r>
      <rPr>
        <sz val="7"/>
        <color theme="1"/>
        <rFont val="Times New Roman"/>
        <family val="1"/>
      </rPr>
      <t xml:space="preserve">         </t>
    </r>
    <r>
      <rPr>
        <sz val="11"/>
        <color theme="1"/>
        <rFont val="Calibri"/>
        <family val="2"/>
        <scheme val="minor"/>
      </rPr>
      <t>Requisitos de seguridad y responsabilidad legal</t>
    </r>
  </si>
  <si>
    <t>2.500 € bianuales (costes externos)</t>
  </si>
  <si>
    <t>El curso tendrá una duración de 40 horas y se subirá a la plataforma de formación online para que pueda ser completado por todos los empleados de forma remota en los dos meses posteriores desde su comunicación.</t>
  </si>
  <si>
    <r>
      <t>·</t>
    </r>
    <r>
      <rPr>
        <sz val="7"/>
        <color theme="1"/>
        <rFont val="Times New Roman"/>
        <family val="1"/>
      </rPr>
      <t xml:space="preserve">         </t>
    </r>
    <r>
      <rPr>
        <sz val="11"/>
        <color theme="1"/>
        <rFont val="Calibri"/>
        <family val="2"/>
        <scheme val="minor"/>
      </rPr>
      <t>Disminución de los incidentes de seguridad</t>
    </r>
  </si>
  <si>
    <r>
      <t>·</t>
    </r>
    <r>
      <rPr>
        <sz val="7"/>
        <color theme="1"/>
        <rFont val="Times New Roman"/>
        <family val="1"/>
      </rPr>
      <t xml:space="preserve">         </t>
    </r>
    <r>
      <rPr>
        <sz val="11"/>
        <color theme="1"/>
        <rFont val="Calibri"/>
        <family val="2"/>
        <scheme val="minor"/>
      </rPr>
      <t>Incremento de la calidad en seguridad por parte de la empresa</t>
    </r>
  </si>
  <si>
    <r>
      <t>·</t>
    </r>
    <r>
      <rPr>
        <sz val="7"/>
        <color theme="1"/>
        <rFont val="Times New Roman"/>
        <family val="1"/>
      </rPr>
      <t xml:space="preserve">         </t>
    </r>
    <r>
      <rPr>
        <sz val="11"/>
        <color theme="1"/>
        <rFont val="Calibri"/>
        <family val="2"/>
        <scheme val="minor"/>
      </rPr>
      <t>Mejora de imagen corporativa</t>
    </r>
  </si>
  <si>
    <r>
      <t>·</t>
    </r>
    <r>
      <rPr>
        <sz val="7"/>
        <color theme="1"/>
        <rFont val="Times New Roman"/>
        <family val="1"/>
      </rPr>
      <t xml:space="preserve">         </t>
    </r>
    <r>
      <rPr>
        <sz val="11"/>
        <color theme="1"/>
        <rFont val="Calibri"/>
        <family val="2"/>
        <scheme val="minor"/>
      </rPr>
      <t>Optimización en el uso de los recursos</t>
    </r>
  </si>
  <si>
    <t>Personal [P]</t>
  </si>
  <si>
    <t>Activos involucrados</t>
  </si>
  <si>
    <r>
      <t>·</t>
    </r>
    <r>
      <rPr>
        <sz val="7"/>
        <color theme="1"/>
        <rFont val="Times New Roman"/>
        <family val="1"/>
      </rPr>
      <t xml:space="preserve">         </t>
    </r>
    <r>
      <rPr>
        <sz val="11"/>
        <color theme="1"/>
        <rFont val="Calibri"/>
        <family val="2"/>
        <scheme val="minor"/>
      </rPr>
      <t xml:space="preserve">A.7.2.2 Concienciación, educación y capacitación en seguridad de la información </t>
    </r>
  </si>
  <si>
    <t xml:space="preserve">P4 – Multifactor de Autenticación para VPN, Correo electrónico, Odoo y Salesforce </t>
  </si>
  <si>
    <t>El objetivo de este proyecto será el de desplegar una solución que permita un segundo factor de autenticación, además de la contraseña, a los usuarios de la compañía cuando accedan a la VPN, correo electrónico, Odoo y Salesforce.</t>
  </si>
  <si>
    <t>Mediante este proyecto se implementará una medida de más de seguridad en los accesos de los empleados a los principales sistemas de la compañía. Para ello se abordará un proyecto en diferentes fases:</t>
  </si>
  <si>
    <r>
      <t>·</t>
    </r>
    <r>
      <rPr>
        <sz val="7"/>
        <color theme="1"/>
        <rFont val="Times New Roman"/>
        <family val="1"/>
      </rPr>
      <t xml:space="preserve">         </t>
    </r>
    <r>
      <rPr>
        <sz val="11"/>
        <color theme="1"/>
        <rFont val="Calibri"/>
        <family val="2"/>
        <scheme val="minor"/>
      </rPr>
      <t>Desplegar la solución MFA de Microsoft para proteger el acceso al correo en O365.</t>
    </r>
  </si>
  <si>
    <r>
      <t>·</t>
    </r>
    <r>
      <rPr>
        <sz val="7"/>
        <color theme="1"/>
        <rFont val="Times New Roman"/>
        <family val="1"/>
      </rPr>
      <t xml:space="preserve">         </t>
    </r>
    <r>
      <rPr>
        <sz val="11"/>
        <color theme="1"/>
        <rFont val="Calibri"/>
        <family val="2"/>
        <scheme val="minor"/>
      </rPr>
      <t xml:space="preserve">Desplegar la solución MFA nativa de la solución VPN desplegada en CYBSA. </t>
    </r>
  </si>
  <si>
    <r>
      <t>·</t>
    </r>
    <r>
      <rPr>
        <sz val="7"/>
        <color theme="1"/>
        <rFont val="Times New Roman"/>
        <family val="1"/>
      </rPr>
      <t xml:space="preserve">         </t>
    </r>
    <r>
      <rPr>
        <sz val="11"/>
        <color theme="1"/>
        <rFont val="Calibri"/>
        <family val="2"/>
        <scheme val="minor"/>
      </rPr>
      <t>Desplegar la solución MFA nativa de Salesforce</t>
    </r>
  </si>
  <si>
    <r>
      <t>·</t>
    </r>
    <r>
      <rPr>
        <sz val="7"/>
        <color theme="1"/>
        <rFont val="Times New Roman"/>
        <family val="1"/>
      </rPr>
      <t xml:space="preserve">         </t>
    </r>
    <r>
      <rPr>
        <sz val="11"/>
        <color theme="1"/>
        <rFont val="Calibri"/>
        <family val="2"/>
        <scheme val="minor"/>
      </rPr>
      <t>Desplegar la solución MFA nativa de Odoo.</t>
    </r>
  </si>
  <si>
    <t>En los cuatro sistemas el segundo método de acceso será mediante el envío de un sms al dispositivo móvil del empleado con un código que deberá introducir en el propio sistema tras su nombre de usuario y contraseña.</t>
  </si>
  <si>
    <t>20.000 € (coste de 2xFTE del área TI interno durante 6 meses)</t>
  </si>
  <si>
    <t>Como hay una totalidad de 20.000 empleados, cada fase se dividirá en 4 bloques, realizando la configuración en cada bloque para 5.000 empleados, pudiéndose solapar en el tiempo bloques de las diferentes fases. Se estima una duración de 6 meses en total.</t>
  </si>
  <si>
    <t>Aumentar la seguridad en los accesos a los sistemas</t>
  </si>
  <si>
    <r>
      <t>·</t>
    </r>
    <r>
      <rPr>
        <sz val="7"/>
        <color theme="1"/>
        <rFont val="Times New Roman"/>
        <family val="1"/>
      </rPr>
      <t xml:space="preserve">         </t>
    </r>
    <r>
      <rPr>
        <sz val="11"/>
        <color theme="1"/>
        <rFont val="Calibri"/>
        <family val="2"/>
        <scheme val="minor"/>
      </rPr>
      <t>Datos [D1-D7]</t>
    </r>
  </si>
  <si>
    <r>
      <t>·</t>
    </r>
    <r>
      <rPr>
        <sz val="7"/>
        <color theme="1"/>
        <rFont val="Times New Roman"/>
        <family val="1"/>
      </rPr>
      <t xml:space="preserve">         </t>
    </r>
    <r>
      <rPr>
        <sz val="11"/>
        <color theme="1"/>
        <rFont val="Calibri"/>
        <family val="2"/>
        <scheme val="minor"/>
      </rPr>
      <t>Servicios [S1]</t>
    </r>
  </si>
  <si>
    <r>
      <t>·</t>
    </r>
    <r>
      <rPr>
        <sz val="7"/>
        <color theme="1"/>
        <rFont val="Times New Roman"/>
        <family val="1"/>
      </rPr>
      <t xml:space="preserve">         </t>
    </r>
    <r>
      <rPr>
        <sz val="11"/>
        <color theme="1"/>
        <rFont val="Calibri"/>
        <family val="2"/>
        <scheme val="minor"/>
      </rPr>
      <t>Software [SW1 SW2 SW17 SW26]</t>
    </r>
  </si>
  <si>
    <r>
      <t>·</t>
    </r>
    <r>
      <rPr>
        <sz val="7"/>
        <color theme="1"/>
        <rFont val="Times New Roman"/>
        <family val="1"/>
      </rPr>
      <t xml:space="preserve">         </t>
    </r>
    <r>
      <rPr>
        <sz val="11"/>
        <color theme="1"/>
        <rFont val="Calibri"/>
        <family val="2"/>
        <scheme val="minor"/>
      </rPr>
      <t>Personal [P]</t>
    </r>
  </si>
  <si>
    <r>
      <t>·</t>
    </r>
    <r>
      <rPr>
        <sz val="7"/>
        <color theme="1"/>
        <rFont val="Times New Roman"/>
        <family val="1"/>
      </rPr>
      <t xml:space="preserve">         </t>
    </r>
    <r>
      <rPr>
        <sz val="11"/>
        <color theme="1"/>
        <rFont val="Calibri"/>
        <family val="2"/>
        <scheme val="minor"/>
      </rPr>
      <t xml:space="preserve">A.9.1.1 Política de control de acceso </t>
    </r>
  </si>
  <si>
    <r>
      <t>·</t>
    </r>
    <r>
      <rPr>
        <sz val="7"/>
        <color theme="1"/>
        <rFont val="Times New Roman"/>
        <family val="1"/>
      </rPr>
      <t xml:space="preserve">         </t>
    </r>
    <r>
      <rPr>
        <sz val="11"/>
        <color theme="1"/>
        <rFont val="Calibri"/>
        <family val="2"/>
        <scheme val="minor"/>
      </rPr>
      <t>A.9.1.2 Accesos a las redes y a los servicios de red</t>
    </r>
  </si>
  <si>
    <r>
      <t>·</t>
    </r>
    <r>
      <rPr>
        <sz val="7"/>
        <color theme="1"/>
        <rFont val="Times New Roman"/>
        <family val="1"/>
      </rPr>
      <t xml:space="preserve">         </t>
    </r>
    <r>
      <rPr>
        <sz val="11"/>
        <color theme="1"/>
        <rFont val="Calibri"/>
        <family val="2"/>
        <scheme val="minor"/>
      </rPr>
      <t xml:space="preserve">A.9.4.1 Restricción del acceso a la información </t>
    </r>
  </si>
  <si>
    <r>
      <t>·</t>
    </r>
    <r>
      <rPr>
        <sz val="7"/>
        <color theme="1"/>
        <rFont val="Times New Roman"/>
        <family val="1"/>
      </rPr>
      <t xml:space="preserve">         </t>
    </r>
    <r>
      <rPr>
        <sz val="11"/>
        <color theme="1"/>
        <rFont val="Calibri"/>
        <family val="2"/>
        <scheme val="minor"/>
      </rPr>
      <t>A.9.4.2 Procedimientos seguros de inicio de sesión</t>
    </r>
  </si>
  <si>
    <r>
      <t>·</t>
    </r>
    <r>
      <rPr>
        <sz val="7"/>
        <color theme="1"/>
        <rFont val="Times New Roman"/>
        <family val="1"/>
      </rPr>
      <t xml:space="preserve">         </t>
    </r>
    <r>
      <rPr>
        <sz val="11"/>
        <color theme="1"/>
        <rFont val="Calibri"/>
        <family val="2"/>
        <scheme val="minor"/>
      </rPr>
      <t xml:space="preserve">A.6.2.2 Teletrabajo   </t>
    </r>
  </si>
  <si>
    <t>P5 – Cifrado de los datos en PCs y portátiles</t>
  </si>
  <si>
    <t>El objetivo de este proyecto es mejorar la integridad y confidencialidad de la información de los activos de los empleados.</t>
  </si>
  <si>
    <t>Este proyecto implicará las siguientes tareas:</t>
  </si>
  <si>
    <r>
      <t>·</t>
    </r>
    <r>
      <rPr>
        <sz val="7"/>
        <color theme="1"/>
        <rFont val="Times New Roman"/>
        <family val="1"/>
      </rPr>
      <t xml:space="preserve">         </t>
    </r>
    <r>
      <rPr>
        <sz val="11"/>
        <color theme="1"/>
        <rFont val="Calibri"/>
        <family val="2"/>
        <scheme val="minor"/>
      </rPr>
      <t>Cifrado de los datos alojados en los discos duros en los equipos de los empleados mediante BitLocker.</t>
    </r>
  </si>
  <si>
    <r>
      <t>·</t>
    </r>
    <r>
      <rPr>
        <sz val="7"/>
        <color theme="1"/>
        <rFont val="Times New Roman"/>
        <family val="1"/>
      </rPr>
      <t xml:space="preserve">         </t>
    </r>
    <r>
      <rPr>
        <sz val="11"/>
        <color theme="1"/>
        <rFont val="Calibri"/>
        <family val="2"/>
        <scheme val="minor"/>
      </rPr>
      <t>Cifrado de la información de los datos de los móviles de los empleados (Android o iOS)</t>
    </r>
  </si>
  <si>
    <t>10.000 € (coste de 1xFTE interno del área TI durante 6 meses)</t>
  </si>
  <si>
    <t>6 meses</t>
  </si>
  <si>
    <t>Mejora de la integridad y confidencialidad de la información en los activos de los empleados.</t>
  </si>
  <si>
    <r>
      <t>·</t>
    </r>
    <r>
      <rPr>
        <sz val="7"/>
        <color theme="1"/>
        <rFont val="Times New Roman"/>
        <family val="1"/>
      </rPr>
      <t xml:space="preserve">         </t>
    </r>
    <r>
      <rPr>
        <sz val="11"/>
        <color theme="1"/>
        <rFont val="Calibri"/>
        <family val="2"/>
        <scheme val="minor"/>
      </rPr>
      <t>Datos [D11]</t>
    </r>
  </si>
  <si>
    <r>
      <t>·</t>
    </r>
    <r>
      <rPr>
        <sz val="7"/>
        <color theme="1"/>
        <rFont val="Times New Roman"/>
        <family val="1"/>
      </rPr>
      <t xml:space="preserve">         </t>
    </r>
    <r>
      <rPr>
        <sz val="11"/>
        <color theme="1"/>
        <rFont val="Calibri"/>
        <family val="2"/>
        <scheme val="minor"/>
      </rPr>
      <t>Hardware [HW46 HW47 HW48]</t>
    </r>
  </si>
  <si>
    <r>
      <t>·</t>
    </r>
    <r>
      <rPr>
        <sz val="7"/>
        <color theme="1"/>
        <rFont val="Times New Roman"/>
        <family val="1"/>
      </rPr>
      <t xml:space="preserve">         </t>
    </r>
    <r>
      <rPr>
        <sz val="11"/>
        <color theme="1"/>
        <rFont val="Calibri"/>
        <family val="2"/>
        <scheme val="minor"/>
      </rPr>
      <t>Software [SW4 SW5 SW6 SW7]</t>
    </r>
  </si>
  <si>
    <r>
      <t>·</t>
    </r>
    <r>
      <rPr>
        <sz val="7"/>
        <color theme="1"/>
        <rFont val="Times New Roman"/>
        <family val="1"/>
      </rPr>
      <t xml:space="preserve">         </t>
    </r>
    <r>
      <rPr>
        <sz val="11"/>
        <color theme="1"/>
        <rFont val="Calibri"/>
        <family val="2"/>
        <scheme val="minor"/>
      </rPr>
      <t xml:space="preserve">A.10.1.1 Política de uso de los controles criptográficos </t>
    </r>
  </si>
  <si>
    <r>
      <t>·</t>
    </r>
    <r>
      <rPr>
        <sz val="7"/>
        <color theme="1"/>
        <rFont val="Times New Roman"/>
        <family val="1"/>
      </rPr>
      <t xml:space="preserve">         </t>
    </r>
    <r>
      <rPr>
        <sz val="11"/>
        <color theme="1"/>
        <rFont val="Calibri"/>
        <family val="2"/>
        <scheme val="minor"/>
      </rPr>
      <t xml:space="preserve">A.12.4.2 Protección de la información de registro   </t>
    </r>
  </si>
  <si>
    <t>P6 – Despliegue herramienta de gestión en dispositivos móviles (MdM)</t>
  </si>
  <si>
    <t>El objetivo de este proyecto es el de implantar un sistema que permita asegurar, monitorizar y administrar los dispositivos móviles de los empleados. De esta forma se controlan las aplicaciones que se instalan, se pueden rastrear equipos, sincronizar archivos y acceder a los dispositivos.</t>
  </si>
  <si>
    <t>Este proyecto implicará el despliegue de la solución AirWatch en todos los dispositivos de los empleados que son propiedad de CYBSA. Para ello se hará un despliegue por fases hasta lograr tener implantada la solución en los 14.000 dispositivos móviles en 6 meses.</t>
  </si>
  <si>
    <r>
      <t>·</t>
    </r>
    <r>
      <rPr>
        <sz val="7"/>
        <color theme="1"/>
        <rFont val="Times New Roman"/>
        <family val="1"/>
      </rPr>
      <t xml:space="preserve">         </t>
    </r>
    <r>
      <rPr>
        <sz val="11"/>
        <color theme="1"/>
        <rFont val="Calibri"/>
        <family val="2"/>
        <scheme val="minor"/>
      </rPr>
      <t>10.000 € (coste de 1xFTE interno del área TI durante 6 meses) despliegue</t>
    </r>
  </si>
  <si>
    <r>
      <t>·</t>
    </r>
    <r>
      <rPr>
        <sz val="7"/>
        <color theme="1"/>
        <rFont val="Times New Roman"/>
        <family val="1"/>
      </rPr>
      <t xml:space="preserve">         </t>
    </r>
    <r>
      <rPr>
        <sz val="11"/>
        <color theme="1"/>
        <rFont val="Calibri"/>
        <family val="2"/>
        <scheme val="minor"/>
      </rPr>
      <t>120.000 € licencias</t>
    </r>
  </si>
  <si>
    <r>
      <t>·</t>
    </r>
    <r>
      <rPr>
        <sz val="7"/>
        <color theme="1"/>
        <rFont val="Times New Roman"/>
        <family val="1"/>
      </rPr>
      <t xml:space="preserve">         </t>
    </r>
    <r>
      <rPr>
        <sz val="11"/>
        <color theme="1"/>
        <rFont val="Calibri"/>
        <family val="2"/>
        <scheme val="minor"/>
      </rPr>
      <t>12.000 € (60 jornadas de recursos TI soporte durante la explotación)</t>
    </r>
  </si>
  <si>
    <t>36 meses (6 meses provisión y 30 meses explotación)</t>
  </si>
  <si>
    <r>
      <t>·</t>
    </r>
    <r>
      <rPr>
        <sz val="7"/>
        <color theme="1"/>
        <rFont val="Times New Roman"/>
        <family val="1"/>
      </rPr>
      <t xml:space="preserve">         </t>
    </r>
    <r>
      <rPr>
        <sz val="11"/>
        <color theme="1"/>
        <rFont val="Calibri"/>
        <family val="2"/>
        <scheme val="minor"/>
      </rPr>
      <t>Permite instalar aplicaciones y ejecutar actualizaciones en múltiples dispositivos a la vez de manera remota y controlando el tipo de conexión y la fecha de ejecución.</t>
    </r>
  </si>
  <si>
    <r>
      <t>·</t>
    </r>
    <r>
      <rPr>
        <sz val="7"/>
        <color theme="1"/>
        <rFont val="Times New Roman"/>
        <family val="1"/>
      </rPr>
      <t xml:space="preserve">         </t>
    </r>
    <r>
      <rPr>
        <sz val="11"/>
        <color theme="1"/>
        <rFont val="Calibri"/>
        <family val="2"/>
        <scheme val="minor"/>
      </rPr>
      <t>Permiten aplicar políticas de control sobre las aplicaciones que los dispositivos pueden ejecutar. De esta manera, se evita que los usuarios ejecuten aplicaciones que no son productivas para las empresas.</t>
    </r>
  </si>
  <si>
    <r>
      <t>·</t>
    </r>
    <r>
      <rPr>
        <sz val="7"/>
        <color theme="1"/>
        <rFont val="Times New Roman"/>
        <family val="1"/>
      </rPr>
      <t xml:space="preserve">         </t>
    </r>
    <r>
      <rPr>
        <sz val="11"/>
        <color theme="1"/>
        <rFont val="Calibri"/>
        <family val="2"/>
        <scheme val="minor"/>
      </rPr>
      <t>Gracias al uso de GPS, permite localizar la ubicación de uno o más dispositivos así como hacer un rastreo de la ruta que mantuvieron durante un período dado.</t>
    </r>
  </si>
  <si>
    <r>
      <t>·</t>
    </r>
    <r>
      <rPr>
        <sz val="7"/>
        <color theme="1"/>
        <rFont val="Times New Roman"/>
        <family val="1"/>
      </rPr>
      <t xml:space="preserve">         </t>
    </r>
    <r>
      <rPr>
        <sz val="11"/>
        <color theme="1"/>
        <rFont val="Calibri"/>
        <family val="2"/>
        <scheme val="minor"/>
      </rPr>
      <t>Permite la sincronización de los archivos de los dispositivos con los servidores que apliquen.</t>
    </r>
  </si>
  <si>
    <r>
      <t>·</t>
    </r>
    <r>
      <rPr>
        <sz val="7"/>
        <color theme="1"/>
        <rFont val="Times New Roman"/>
        <family val="1"/>
      </rPr>
      <t xml:space="preserve">         </t>
    </r>
    <r>
      <rPr>
        <sz val="11"/>
        <color theme="1"/>
        <rFont val="Calibri"/>
        <family val="2"/>
        <scheme val="minor"/>
      </rPr>
      <t>Permite controlar funciones específicas de los dispositivos, pudiendo activar o desactivar la cámara, micrófono, USB, acceso a configuración de dispositivo, entre otros.</t>
    </r>
  </si>
  <si>
    <r>
      <t>·</t>
    </r>
    <r>
      <rPr>
        <sz val="7"/>
        <color theme="1"/>
        <rFont val="Times New Roman"/>
        <family val="1"/>
      </rPr>
      <t xml:space="preserve">         </t>
    </r>
    <r>
      <rPr>
        <sz val="11"/>
        <color theme="1"/>
        <rFont val="Calibri"/>
        <family val="2"/>
        <scheme val="minor"/>
      </rPr>
      <t>Permite restringir el consumo de datos.</t>
    </r>
  </si>
  <si>
    <r>
      <t>·</t>
    </r>
    <r>
      <rPr>
        <sz val="7"/>
        <color theme="1"/>
        <rFont val="Times New Roman"/>
        <family val="1"/>
      </rPr>
      <t xml:space="preserve">         </t>
    </r>
    <r>
      <rPr>
        <sz val="11"/>
        <color theme="1"/>
        <rFont val="Calibri"/>
        <family val="2"/>
        <scheme val="minor"/>
      </rPr>
      <t>Permite el borrado remoto cuando un dispositivo está extraviado, robado o perdido y se desea prevenir la fuga de datos que residen en el mismo.</t>
    </r>
  </si>
  <si>
    <r>
      <t>·</t>
    </r>
    <r>
      <rPr>
        <sz val="7"/>
        <color theme="1"/>
        <rFont val="Times New Roman"/>
        <family val="1"/>
      </rPr>
      <t xml:space="preserve">         </t>
    </r>
    <r>
      <rPr>
        <sz val="11"/>
        <color theme="1"/>
        <rFont val="Calibri"/>
        <family val="2"/>
        <scheme val="minor"/>
      </rPr>
      <t>Permite establecer una contraseña de bloqueo y la configuración de la misma.</t>
    </r>
  </si>
  <si>
    <r>
      <t>·</t>
    </r>
    <r>
      <rPr>
        <sz val="7"/>
        <color theme="1"/>
        <rFont val="Times New Roman"/>
        <family val="1"/>
      </rPr>
      <t xml:space="preserve">         </t>
    </r>
    <r>
      <rPr>
        <sz val="11"/>
        <color theme="1"/>
        <rFont val="Calibri"/>
        <family val="2"/>
        <scheme val="minor"/>
      </rPr>
      <t>Hardware [HW47 HW48]</t>
    </r>
  </si>
  <si>
    <r>
      <t>·</t>
    </r>
    <r>
      <rPr>
        <sz val="7"/>
        <color theme="1"/>
        <rFont val="Times New Roman"/>
        <family val="1"/>
      </rPr>
      <t xml:space="preserve">         </t>
    </r>
    <r>
      <rPr>
        <sz val="11"/>
        <color theme="1"/>
        <rFont val="Calibri"/>
        <family val="2"/>
        <scheme val="minor"/>
      </rPr>
      <t>Software [SW5 SW6 SW16]</t>
    </r>
  </si>
  <si>
    <r>
      <t>·</t>
    </r>
    <r>
      <rPr>
        <sz val="7"/>
        <color theme="1"/>
        <rFont val="Times New Roman"/>
        <family val="1"/>
      </rPr>
      <t xml:space="preserve">         </t>
    </r>
    <r>
      <rPr>
        <sz val="11"/>
        <color theme="1"/>
        <rFont val="Calibri"/>
        <family val="2"/>
        <scheme val="minor"/>
      </rPr>
      <t xml:space="preserve">A.6.2.1 Política de dispositivos móviles  </t>
    </r>
  </si>
  <si>
    <t>P7 – Revisión políticas implementadas en soluciones EPP y EDR</t>
  </si>
  <si>
    <t>El objetivo de este es proyecto es revisar el estado de las políticas desplegadas en las soluciones de protección de los puestos de trabajo y realizar una actualización/reconfiguración para optimizarlas, mejorarlas y garantizar la protección adecuada.</t>
  </si>
  <si>
    <t>El proyecto se ejecutará en dos fases:</t>
  </si>
  <si>
    <r>
      <t>·</t>
    </r>
    <r>
      <rPr>
        <sz val="7"/>
        <color theme="1"/>
        <rFont val="Times New Roman"/>
        <family val="1"/>
      </rPr>
      <t xml:space="preserve">         </t>
    </r>
    <r>
      <rPr>
        <sz val="11"/>
        <color theme="1"/>
        <rFont val="Calibri"/>
        <family val="2"/>
        <scheme val="minor"/>
      </rPr>
      <t>Revisión y configuración de la solución epp</t>
    </r>
  </si>
  <si>
    <r>
      <t>·</t>
    </r>
    <r>
      <rPr>
        <sz val="7"/>
        <color theme="1"/>
        <rFont val="Times New Roman"/>
        <family val="1"/>
      </rPr>
      <t xml:space="preserve">         </t>
    </r>
    <r>
      <rPr>
        <sz val="11"/>
        <color theme="1"/>
        <rFont val="Calibri"/>
        <family val="2"/>
        <scheme val="minor"/>
      </rPr>
      <t>Revisión y configuración de la solución edr</t>
    </r>
  </si>
  <si>
    <t>4.000 € en jornadas de un recurso del área TI</t>
  </si>
  <si>
    <t>1 mes</t>
  </si>
  <si>
    <r>
      <t>·</t>
    </r>
    <r>
      <rPr>
        <sz val="7"/>
        <color theme="1"/>
        <rFont val="Times New Roman"/>
        <family val="1"/>
      </rPr>
      <t xml:space="preserve">         </t>
    </r>
    <r>
      <rPr>
        <sz val="11"/>
        <color theme="1"/>
        <rFont val="Calibri"/>
        <family val="2"/>
        <scheme val="minor"/>
      </rPr>
      <t>Mejorar la capacidad para bloquear la mayoría de los ataques comunes en los puestos de trabajo.</t>
    </r>
  </si>
  <si>
    <r>
      <t>·</t>
    </r>
    <r>
      <rPr>
        <sz val="7"/>
        <color theme="1"/>
        <rFont val="Times New Roman"/>
        <family val="1"/>
      </rPr>
      <t xml:space="preserve">         </t>
    </r>
    <r>
      <rPr>
        <sz val="11"/>
        <color theme="1"/>
        <rFont val="Calibri"/>
        <family val="2"/>
        <scheme val="minor"/>
      </rPr>
      <t>Mejorar la capacidad para detectar y responder rápidamente a amenazas únicas y avanzadas.</t>
    </r>
  </si>
  <si>
    <r>
      <t>·</t>
    </r>
    <r>
      <rPr>
        <sz val="7"/>
        <color theme="1"/>
        <rFont val="Times New Roman"/>
        <family val="1"/>
      </rPr>
      <t xml:space="preserve">         </t>
    </r>
    <r>
      <rPr>
        <sz val="11"/>
        <color theme="1"/>
        <rFont val="Calibri"/>
        <family val="2"/>
        <scheme val="minor"/>
      </rPr>
      <t>Mejorar la capacidad para predecir futuras amenazas y desarrollar una protección proactiva contra ellas.</t>
    </r>
  </si>
  <si>
    <r>
      <t>·</t>
    </r>
    <r>
      <rPr>
        <sz val="7"/>
        <color theme="1"/>
        <rFont val="Times New Roman"/>
        <family val="1"/>
      </rPr>
      <t xml:space="preserve">         </t>
    </r>
    <r>
      <rPr>
        <sz val="11"/>
        <color theme="1"/>
        <rFont val="Calibri"/>
        <family val="2"/>
        <scheme val="minor"/>
      </rPr>
      <t>Hardware [HW46]</t>
    </r>
  </si>
  <si>
    <r>
      <t>·</t>
    </r>
    <r>
      <rPr>
        <sz val="7"/>
        <color theme="1"/>
        <rFont val="Times New Roman"/>
        <family val="1"/>
      </rPr>
      <t xml:space="preserve">         </t>
    </r>
    <r>
      <rPr>
        <sz val="11"/>
        <color theme="1"/>
        <rFont val="Calibri"/>
        <family val="2"/>
        <scheme val="minor"/>
      </rPr>
      <t>Software [SW4 SW15]</t>
    </r>
  </si>
  <si>
    <r>
      <t>·</t>
    </r>
    <r>
      <rPr>
        <sz val="7"/>
        <color theme="1"/>
        <rFont val="Times New Roman"/>
        <family val="1"/>
      </rPr>
      <t xml:space="preserve">         </t>
    </r>
    <r>
      <rPr>
        <sz val="11"/>
        <color theme="1"/>
        <rFont val="Calibri"/>
        <family val="2"/>
        <scheme val="minor"/>
      </rPr>
      <t>A.6.2.2 Teletrabajo</t>
    </r>
  </si>
  <si>
    <r>
      <t>·</t>
    </r>
    <r>
      <rPr>
        <sz val="7"/>
        <color theme="1"/>
        <rFont val="Times New Roman"/>
        <family val="1"/>
      </rPr>
      <t xml:space="preserve">         </t>
    </r>
    <r>
      <rPr>
        <sz val="11"/>
        <color theme="1"/>
        <rFont val="Calibri"/>
        <family val="2"/>
        <scheme val="minor"/>
      </rPr>
      <t xml:space="preserve">A.12.2.1 Controles contra código malicioso  </t>
    </r>
  </si>
  <si>
    <t>P8 – Revisión políticas implementadas en la solución de protección de correo</t>
  </si>
  <si>
    <t>El objetivo de este es proyecto es revisar el estado de las políticas desplegadas en las soluciones de protección de correo electrónico y realizar una actualización/reconfiguración para optimizarlas, mejorarlas y garantizar la protección adecuada.</t>
  </si>
  <si>
    <t>El proyecto engloba las siguientes tareas:</t>
  </si>
  <si>
    <r>
      <t>·</t>
    </r>
    <r>
      <rPr>
        <sz val="7"/>
        <color theme="1"/>
        <rFont val="Times New Roman"/>
        <family val="1"/>
      </rPr>
      <t xml:space="preserve">         </t>
    </r>
    <r>
      <rPr>
        <sz val="11"/>
        <color theme="1"/>
        <rFont val="Calibri"/>
        <family val="2"/>
        <scheme val="minor"/>
      </rPr>
      <t>Revisión de las políticas implementadas en la actualidad.</t>
    </r>
  </si>
  <si>
    <r>
      <t>·</t>
    </r>
    <r>
      <rPr>
        <sz val="7"/>
        <color theme="1"/>
        <rFont val="Times New Roman"/>
        <family val="1"/>
      </rPr>
      <t xml:space="preserve">         </t>
    </r>
    <r>
      <rPr>
        <sz val="11"/>
        <color theme="1"/>
        <rFont val="Calibri"/>
        <family val="2"/>
        <scheme val="minor"/>
      </rPr>
      <t>Definición de nuevas políticas.</t>
    </r>
  </si>
  <si>
    <r>
      <t>·</t>
    </r>
    <r>
      <rPr>
        <sz val="7"/>
        <color theme="1"/>
        <rFont val="Times New Roman"/>
        <family val="1"/>
      </rPr>
      <t xml:space="preserve">         </t>
    </r>
    <r>
      <rPr>
        <sz val="11"/>
        <color theme="1"/>
        <rFont val="Calibri"/>
        <family val="2"/>
        <scheme val="minor"/>
      </rPr>
      <t>Actualización de la herramienta a la última versión del software estable disponible.</t>
    </r>
  </si>
  <si>
    <r>
      <t>·</t>
    </r>
    <r>
      <rPr>
        <sz val="7"/>
        <color theme="1"/>
        <rFont val="Times New Roman"/>
        <family val="1"/>
      </rPr>
      <t xml:space="preserve">         </t>
    </r>
    <r>
      <rPr>
        <sz val="11"/>
        <color theme="1"/>
        <rFont val="Calibri"/>
        <family val="2"/>
        <scheme val="minor"/>
      </rPr>
      <t>Implantación de las nuevas políticas y buenas prácticas recomendadas por Microsoft</t>
    </r>
  </si>
  <si>
    <r>
      <t>·</t>
    </r>
    <r>
      <rPr>
        <sz val="7"/>
        <color theme="1"/>
        <rFont val="Times New Roman"/>
        <family val="1"/>
      </rPr>
      <t xml:space="preserve">         </t>
    </r>
    <r>
      <rPr>
        <sz val="11"/>
        <color theme="1"/>
        <rFont val="Calibri"/>
        <family val="2"/>
        <scheme val="minor"/>
      </rPr>
      <t>Mejorar la capacidad para bloquear la mayoría de los ataques comunes que emplean el correo electrónico como vector de ataque.</t>
    </r>
  </si>
  <si>
    <r>
      <t>·</t>
    </r>
    <r>
      <rPr>
        <sz val="7"/>
        <color theme="1"/>
        <rFont val="Times New Roman"/>
        <family val="1"/>
      </rPr>
      <t xml:space="preserve">         </t>
    </r>
    <r>
      <rPr>
        <sz val="11"/>
        <color theme="1"/>
        <rFont val="Calibri"/>
        <family val="2"/>
        <scheme val="minor"/>
      </rPr>
      <t>Software [SW17 SW25]</t>
    </r>
  </si>
  <si>
    <r>
      <t>·</t>
    </r>
    <r>
      <rPr>
        <sz val="7"/>
        <color theme="1"/>
        <rFont val="Times New Roman"/>
        <family val="1"/>
      </rPr>
      <t xml:space="preserve">         </t>
    </r>
    <r>
      <rPr>
        <sz val="11"/>
        <color theme="1"/>
        <rFont val="Calibri"/>
        <family val="2"/>
        <scheme val="minor"/>
      </rPr>
      <t>A.12.2.1 Controles contra código malicioso</t>
    </r>
  </si>
  <si>
    <r>
      <t>·</t>
    </r>
    <r>
      <rPr>
        <sz val="7"/>
        <color theme="1"/>
        <rFont val="Times New Roman"/>
        <family val="1"/>
      </rPr>
      <t xml:space="preserve">         </t>
    </r>
    <r>
      <rPr>
        <sz val="11"/>
        <color theme="1"/>
        <rFont val="Calibri"/>
        <family val="2"/>
        <scheme val="minor"/>
      </rPr>
      <t xml:space="preserve">A.13.1.1 Controles de red </t>
    </r>
  </si>
  <si>
    <r>
      <t>·</t>
    </r>
    <r>
      <rPr>
        <sz val="7"/>
        <color theme="1"/>
        <rFont val="Times New Roman"/>
        <family val="1"/>
      </rPr>
      <t xml:space="preserve">         </t>
    </r>
    <r>
      <rPr>
        <sz val="11"/>
        <color theme="1"/>
        <rFont val="Calibri"/>
        <family val="2"/>
        <scheme val="minor"/>
      </rPr>
      <t xml:space="preserve">A.13.1.2 Seguridad de los servicios de red  </t>
    </r>
  </si>
  <si>
    <t xml:space="preserve">P9 – Despliegue de una solución de protección de la navegación </t>
  </si>
  <si>
    <t>El objetivo de este proyecto es el aplicar medidas de protección en la navegación en internet de los empleados de la compañía y proporcionar mayor visibilidad de su actividad para facilitar identificar el origen ante un ataque o incidencia.</t>
  </si>
  <si>
    <t>Para ejecutar este proyecto será necesario desplegar una solución específica de navegación segura que implicará el despliegue de un agente en cada uno de los PCs de los usuarios y por tanto deberá ser abordada en diferentes fases.</t>
  </si>
  <si>
    <r>
      <t>·</t>
    </r>
    <r>
      <rPr>
        <sz val="7"/>
        <color theme="1"/>
        <rFont val="Times New Roman"/>
        <family val="1"/>
      </rPr>
      <t xml:space="preserve">         </t>
    </r>
    <r>
      <rPr>
        <sz val="11"/>
        <color theme="1"/>
        <rFont val="Calibri"/>
        <family val="2"/>
        <scheme val="minor"/>
      </rPr>
      <t>5.000 € despliegue (costes proveedor externo)</t>
    </r>
  </si>
  <si>
    <r>
      <t>·</t>
    </r>
    <r>
      <rPr>
        <sz val="7"/>
        <color theme="1"/>
        <rFont val="Times New Roman"/>
        <family val="1"/>
      </rPr>
      <t xml:space="preserve">         </t>
    </r>
    <r>
      <rPr>
        <sz val="11"/>
        <color theme="1"/>
        <rFont val="Calibri"/>
        <family val="2"/>
        <scheme val="minor"/>
      </rPr>
      <t>300.000 € licencias</t>
    </r>
  </si>
  <si>
    <r>
      <t>·</t>
    </r>
    <r>
      <rPr>
        <sz val="7"/>
        <color theme="1"/>
        <rFont val="Times New Roman"/>
        <family val="1"/>
      </rPr>
      <t xml:space="preserve">         </t>
    </r>
    <r>
      <rPr>
        <sz val="11"/>
        <color theme="1"/>
        <rFont val="Calibri"/>
        <family val="2"/>
        <scheme val="minor"/>
      </rPr>
      <t>14.000 € soporte especializado proveedor (costes proveedor externo)</t>
    </r>
  </si>
  <si>
    <t>36 meses (2 meses provisión y 34 meses explotación)</t>
  </si>
  <si>
    <r>
      <t>·</t>
    </r>
    <r>
      <rPr>
        <sz val="7"/>
        <color theme="1"/>
        <rFont val="Times New Roman"/>
        <family val="1"/>
      </rPr>
      <t xml:space="preserve">         </t>
    </r>
    <r>
      <rPr>
        <sz val="11"/>
        <color theme="1"/>
        <rFont val="Calibri"/>
        <family val="2"/>
        <scheme val="minor"/>
      </rPr>
      <t>Permite actuar como servidor cache y lograr tiempos de carga de sitios webs más rápidos.</t>
    </r>
  </si>
  <si>
    <r>
      <t>·</t>
    </r>
    <r>
      <rPr>
        <sz val="7"/>
        <color theme="1"/>
        <rFont val="Times New Roman"/>
        <family val="1"/>
      </rPr>
      <t xml:space="preserve">         </t>
    </r>
    <r>
      <rPr>
        <sz val="11"/>
        <color theme="1"/>
        <rFont val="Calibri"/>
        <family val="2"/>
        <scheme val="minor"/>
      </rPr>
      <t>Permite guardar en sus archivos de datos todos los logs relacionados con tráfico de entrada o de salida.</t>
    </r>
  </si>
  <si>
    <r>
      <t>·</t>
    </r>
    <r>
      <rPr>
        <sz val="7"/>
        <color theme="1"/>
        <rFont val="Times New Roman"/>
        <family val="1"/>
      </rPr>
      <t xml:space="preserve">         </t>
    </r>
    <r>
      <rPr>
        <sz val="11"/>
        <color theme="1"/>
        <rFont val="Calibri"/>
        <family val="2"/>
        <scheme val="minor"/>
      </rPr>
      <t>Permite el filtrado de sitios web y evitar que los empleados acceden a páginas con contenidos no autorizados</t>
    </r>
  </si>
  <si>
    <r>
      <t>·</t>
    </r>
    <r>
      <rPr>
        <sz val="7"/>
        <color theme="1"/>
        <rFont val="Times New Roman"/>
        <family val="1"/>
      </rPr>
      <t xml:space="preserve">         </t>
    </r>
    <r>
      <rPr>
        <sz val="11"/>
        <color theme="1"/>
        <rFont val="Calibri"/>
        <family val="2"/>
        <scheme val="minor"/>
      </rPr>
      <t>Permite bloquear sitios maliciosos que contengan malware o virus.</t>
    </r>
  </si>
  <si>
    <r>
      <t>·</t>
    </r>
    <r>
      <rPr>
        <sz val="7"/>
        <color theme="1"/>
        <rFont val="Times New Roman"/>
        <family val="1"/>
      </rPr>
      <t xml:space="preserve">         </t>
    </r>
    <r>
      <rPr>
        <sz val="11"/>
        <color theme="1"/>
        <rFont val="Calibri"/>
        <family val="2"/>
        <scheme val="minor"/>
      </rPr>
      <t>Permite bloquear direcciones IP.</t>
    </r>
  </si>
  <si>
    <r>
      <t>·</t>
    </r>
    <r>
      <rPr>
        <sz val="7"/>
        <color theme="1"/>
        <rFont val="Times New Roman"/>
        <family val="1"/>
      </rPr>
      <t xml:space="preserve">         </t>
    </r>
    <r>
      <rPr>
        <sz val="11"/>
        <color theme="1"/>
        <rFont val="Calibri"/>
        <family val="2"/>
        <scheme val="minor"/>
      </rPr>
      <t>Permite la autenticación, añadiendo un mecanismo de seguridad adicional que requiere usuario y contraseña para navegar.</t>
    </r>
  </si>
  <si>
    <r>
      <t>·</t>
    </r>
    <r>
      <rPr>
        <sz val="7"/>
        <color theme="1"/>
        <rFont val="Times New Roman"/>
        <family val="1"/>
      </rPr>
      <t xml:space="preserve">         </t>
    </r>
    <r>
      <rPr>
        <sz val="11"/>
        <color theme="1"/>
        <rFont val="Calibri"/>
        <family val="2"/>
        <scheme val="minor"/>
      </rPr>
      <t>Permite limitar el ancho de banda</t>
    </r>
  </si>
  <si>
    <r>
      <t>·</t>
    </r>
    <r>
      <rPr>
        <sz val="7"/>
        <color theme="1"/>
        <rFont val="Times New Roman"/>
        <family val="1"/>
      </rPr>
      <t xml:space="preserve">         </t>
    </r>
    <r>
      <rPr>
        <sz val="11"/>
        <color theme="1"/>
        <rFont val="Calibri"/>
        <family val="2"/>
        <scheme val="minor"/>
      </rPr>
      <t>Permite configurar listas negras que es un listado de sitios webs maliciosos y evitar así posibles incidentes de seguridad</t>
    </r>
  </si>
  <si>
    <r>
      <t>·</t>
    </r>
    <r>
      <rPr>
        <sz val="7"/>
        <color theme="1"/>
        <rFont val="Times New Roman"/>
        <family val="1"/>
      </rPr>
      <t xml:space="preserve">         </t>
    </r>
    <r>
      <rPr>
        <sz val="11"/>
        <color theme="1"/>
        <rFont val="Calibri"/>
        <family val="2"/>
        <scheme val="minor"/>
      </rPr>
      <t>Permite navegar bajo el anonimato pudiendo ocultar la dirección tu IP de origen y los contenidos.</t>
    </r>
  </si>
  <si>
    <r>
      <t>·</t>
    </r>
    <r>
      <rPr>
        <sz val="7"/>
        <color theme="1"/>
        <rFont val="Times New Roman"/>
        <family val="1"/>
      </rPr>
      <t xml:space="preserve">         </t>
    </r>
    <r>
      <rPr>
        <sz val="11"/>
        <color theme="1"/>
        <rFont val="Calibri"/>
        <family val="2"/>
        <scheme val="minor"/>
      </rPr>
      <t>Software [SW4 SW5 SW6]</t>
    </r>
  </si>
  <si>
    <r>
      <t>·</t>
    </r>
    <r>
      <rPr>
        <sz val="7"/>
        <color theme="1"/>
        <rFont val="Times New Roman"/>
        <family val="1"/>
      </rPr>
      <t xml:space="preserve">         </t>
    </r>
    <r>
      <rPr>
        <sz val="11"/>
        <color theme="1"/>
        <rFont val="Calibri"/>
        <family val="2"/>
        <scheme val="minor"/>
      </rPr>
      <t>Comunicación [COM1 COM2 COM6 COM7 COM8 COM9]</t>
    </r>
  </si>
  <si>
    <r>
      <t>·</t>
    </r>
    <r>
      <rPr>
        <sz val="7"/>
        <color theme="1"/>
        <rFont val="Times New Roman"/>
        <family val="1"/>
      </rPr>
      <t xml:space="preserve">         </t>
    </r>
    <r>
      <rPr>
        <sz val="11"/>
        <color theme="1"/>
        <rFont val="Calibri"/>
        <family val="2"/>
        <scheme val="minor"/>
      </rPr>
      <t xml:space="preserve">A.13.1.1 Controles de red  </t>
    </r>
  </si>
  <si>
    <r>
      <t>·</t>
    </r>
    <r>
      <rPr>
        <sz val="7"/>
        <color theme="1"/>
        <rFont val="Times New Roman"/>
        <family val="1"/>
      </rPr>
      <t xml:space="preserve">         </t>
    </r>
    <r>
      <rPr>
        <sz val="11"/>
        <color theme="1"/>
        <rFont val="Calibri"/>
        <family val="2"/>
        <scheme val="minor"/>
      </rPr>
      <t xml:space="preserve">A.13.1.2 Seguridad de los servicios de red </t>
    </r>
  </si>
  <si>
    <t>P10 – Despliegue de una solución de protección de la web de comercio electrónico (WAF)</t>
  </si>
  <si>
    <t xml:space="preserve">El objetivo de este proyecto es el de aplicar medidas de seguridad para supervisar, filtrar o bloquea el tráfico hacia y desde la web de comercio electrónico. </t>
  </si>
  <si>
    <t xml:space="preserve">Para ejecutar este proyecto será necesario desplegar un firewall de aplicaciones web (WAF) para proteger a la web de comercio electrónico y garantizar su máximo rendimiento al ser uno de los sistemas principales de CYBSA. </t>
  </si>
  <si>
    <t>Esta solución se debe implantar, dentro de la arquitectura, lo más cercana posible de los servidores web que alojan la web de comercio electrónico y se desplegarán dos unidades configuradas en un clúster de alta disponibilidad, activo-pasivo.</t>
  </si>
  <si>
    <r>
      <t>·</t>
    </r>
    <r>
      <rPr>
        <sz val="7"/>
        <color theme="1"/>
        <rFont val="Times New Roman"/>
        <family val="1"/>
      </rPr>
      <t xml:space="preserve">         </t>
    </r>
    <r>
      <rPr>
        <sz val="11"/>
        <color theme="1"/>
        <rFont val="Calibri"/>
        <family val="2"/>
        <scheme val="minor"/>
      </rPr>
      <t>4.000 € despliegue (costes proveedor externo)</t>
    </r>
  </si>
  <si>
    <r>
      <t>·</t>
    </r>
    <r>
      <rPr>
        <sz val="7"/>
        <color theme="1"/>
        <rFont val="Times New Roman"/>
        <family val="1"/>
      </rPr>
      <t xml:space="preserve">         </t>
    </r>
    <r>
      <rPr>
        <sz val="11"/>
        <color theme="1"/>
        <rFont val="Calibri"/>
        <family val="2"/>
        <scheme val="minor"/>
      </rPr>
      <t>60.000 € licencias</t>
    </r>
  </si>
  <si>
    <r>
      <t>·</t>
    </r>
    <r>
      <rPr>
        <sz val="7"/>
        <color theme="1"/>
        <rFont val="Times New Roman"/>
        <family val="1"/>
      </rPr>
      <t xml:space="preserve">         </t>
    </r>
    <r>
      <rPr>
        <sz val="11"/>
        <color theme="1"/>
        <rFont val="Calibri"/>
        <family val="2"/>
        <scheme val="minor"/>
      </rPr>
      <t>12.000 € soporte especializado proveedor (costes proveedor externo)</t>
    </r>
  </si>
  <si>
    <r>
      <t>·</t>
    </r>
    <r>
      <rPr>
        <sz val="7"/>
        <color theme="1"/>
        <rFont val="Times New Roman"/>
        <family val="1"/>
      </rPr>
      <t xml:space="preserve">         </t>
    </r>
    <r>
      <rPr>
        <sz val="11"/>
        <color theme="1"/>
        <rFont val="Calibri"/>
        <family val="2"/>
        <scheme val="minor"/>
      </rPr>
      <t>Reducir el riesgo de tiempo de inactividad, el robo de datos y las filtraciones de seguridad en la web de comercio electrónico.</t>
    </r>
  </si>
  <si>
    <r>
      <t>·</t>
    </r>
    <r>
      <rPr>
        <sz val="7"/>
        <color theme="1"/>
        <rFont val="Times New Roman"/>
        <family val="1"/>
      </rPr>
      <t xml:space="preserve">         </t>
    </r>
    <r>
      <rPr>
        <sz val="11"/>
        <color theme="1"/>
        <rFont val="Calibri"/>
        <family val="2"/>
        <scheme val="minor"/>
      </rPr>
      <t>Defenderse ante las nuevas amenazas y las emergentes a nivel de aplicación y de inyección como, por ejemplo, inyecciones SQL, la ejecución de archivos maliciosos o los filtros de scripts.</t>
    </r>
  </si>
  <si>
    <r>
      <t>·</t>
    </r>
    <r>
      <rPr>
        <sz val="7"/>
        <color theme="1"/>
        <rFont val="Times New Roman"/>
        <family val="1"/>
      </rPr>
      <t xml:space="preserve">         </t>
    </r>
    <r>
      <rPr>
        <sz val="11"/>
        <color theme="1"/>
        <rFont val="Calibri"/>
        <family val="2"/>
        <scheme val="minor"/>
      </rPr>
      <t xml:space="preserve">Realizar una inspección en profundidad de cada solicitud y respuesta de los tipos de tráfico web más habituales. </t>
    </r>
  </si>
  <si>
    <r>
      <t>·</t>
    </r>
    <r>
      <rPr>
        <sz val="7"/>
        <color theme="1"/>
        <rFont val="Times New Roman"/>
        <family val="1"/>
      </rPr>
      <t xml:space="preserve">         </t>
    </r>
    <r>
      <rPr>
        <sz val="11"/>
        <color theme="1"/>
        <rFont val="Calibri"/>
        <family val="2"/>
        <scheme val="minor"/>
      </rPr>
      <t>Evitar de forma eficaz que las amenazas puedan llegar al servidor mediante la identificación y el aislamiento o bloqueo de todo el tráfico malicioso anormal.</t>
    </r>
  </si>
  <si>
    <r>
      <t>·</t>
    </r>
    <r>
      <rPr>
        <sz val="7"/>
        <color theme="1"/>
        <rFont val="Times New Roman"/>
        <family val="1"/>
      </rPr>
      <t xml:space="preserve">         </t>
    </r>
    <r>
      <rPr>
        <sz val="11"/>
        <color theme="1"/>
        <rFont val="Calibri"/>
        <family val="2"/>
        <scheme val="minor"/>
      </rPr>
      <t>Servicio [S2]</t>
    </r>
  </si>
  <si>
    <r>
      <t>·</t>
    </r>
    <r>
      <rPr>
        <sz val="7"/>
        <color theme="1"/>
        <rFont val="Times New Roman"/>
        <family val="1"/>
      </rPr>
      <t xml:space="preserve">         </t>
    </r>
    <r>
      <rPr>
        <sz val="11"/>
        <color theme="1"/>
        <rFont val="Calibri"/>
        <family val="2"/>
        <scheme val="minor"/>
      </rPr>
      <t>Software [SW8 SW13 SW28]</t>
    </r>
  </si>
  <si>
    <r>
      <t>·</t>
    </r>
    <r>
      <rPr>
        <sz val="7"/>
        <color theme="1"/>
        <rFont val="Times New Roman"/>
        <family val="1"/>
      </rPr>
      <t xml:space="preserve">         </t>
    </r>
    <r>
      <rPr>
        <sz val="11"/>
        <color theme="1"/>
        <rFont val="Calibri"/>
        <family val="2"/>
        <scheme val="minor"/>
      </rPr>
      <t>Hardware [HW33]</t>
    </r>
  </si>
  <si>
    <r>
      <t>·</t>
    </r>
    <r>
      <rPr>
        <sz val="7"/>
        <color theme="1"/>
        <rFont val="Times New Roman"/>
        <family val="1"/>
      </rPr>
      <t xml:space="preserve">         </t>
    </r>
    <r>
      <rPr>
        <sz val="11"/>
        <color theme="1"/>
        <rFont val="Calibri"/>
        <family val="2"/>
        <scheme val="minor"/>
      </rPr>
      <t>Comunicacion [COM1 COM2 COM6 COM7 COM8 COM9]</t>
    </r>
  </si>
  <si>
    <r>
      <t>·</t>
    </r>
    <r>
      <rPr>
        <sz val="7"/>
        <color theme="1"/>
        <rFont val="Times New Roman"/>
        <family val="1"/>
      </rPr>
      <t xml:space="preserve">         </t>
    </r>
    <r>
      <rPr>
        <sz val="11"/>
        <color theme="1"/>
        <rFont val="Calibri"/>
        <family val="2"/>
        <scheme val="minor"/>
      </rPr>
      <t xml:space="preserve"> [I] Integridad</t>
    </r>
  </si>
  <si>
    <r>
      <t>·</t>
    </r>
    <r>
      <rPr>
        <sz val="7"/>
        <color theme="1"/>
        <rFont val="Times New Roman"/>
        <family val="1"/>
      </rPr>
      <t xml:space="preserve">         </t>
    </r>
    <r>
      <rPr>
        <sz val="11"/>
        <color theme="1"/>
        <rFont val="Calibri"/>
        <family val="2"/>
        <scheme val="minor"/>
      </rPr>
      <t xml:space="preserve"> [T] Trazabilidad</t>
    </r>
  </si>
  <si>
    <t>P11 – Cifrado de datos y comunicaciones en el proceso de ventas</t>
  </si>
  <si>
    <t>El objetivo de este proyecto es mejorar la integridad y confidencialidad de la información involucrada en el proceso de venta.</t>
  </si>
  <si>
    <t>Se desea cifrar la información de este proceso en base:</t>
  </si>
  <si>
    <r>
      <t>·</t>
    </r>
    <r>
      <rPr>
        <sz val="7"/>
        <color theme="1"/>
        <rFont val="Times New Roman"/>
        <family val="1"/>
      </rPr>
      <t xml:space="preserve">         </t>
    </r>
    <r>
      <rPr>
        <sz val="11"/>
        <color theme="1"/>
        <rFont val="Calibri"/>
        <family val="2"/>
        <scheme val="minor"/>
      </rPr>
      <t>Cifrado de los datos almacenados en las bases de datos de clientes, compras y almacen, empleando para ello una solución específica de un fabricante externo.</t>
    </r>
  </si>
  <si>
    <r>
      <t>·</t>
    </r>
    <r>
      <rPr>
        <sz val="7"/>
        <color theme="1"/>
        <rFont val="Times New Roman"/>
        <family val="1"/>
      </rPr>
      <t xml:space="preserve">         </t>
    </r>
    <r>
      <rPr>
        <sz val="11"/>
        <color theme="1"/>
        <rFont val="Calibri"/>
        <family val="2"/>
        <scheme val="minor"/>
      </rPr>
      <t>Cifrado de la comunicación entre los servidores y el navegador de los clientes mediante el uso de certificados SSL.</t>
    </r>
  </si>
  <si>
    <r>
      <t>·</t>
    </r>
    <r>
      <rPr>
        <sz val="7"/>
        <color theme="1"/>
        <rFont val="Times New Roman"/>
        <family val="1"/>
      </rPr>
      <t xml:space="preserve">         </t>
    </r>
    <r>
      <rPr>
        <sz val="11"/>
        <color theme="1"/>
        <rFont val="Calibri"/>
        <family val="2"/>
        <scheme val="minor"/>
      </rPr>
      <t>Cifrado de la comunicación con las pasarelas de pago en las transacciones de venta online</t>
    </r>
  </si>
  <si>
    <r>
      <t>·</t>
    </r>
    <r>
      <rPr>
        <sz val="7"/>
        <color theme="1"/>
        <rFont val="Times New Roman"/>
        <family val="1"/>
      </rPr>
      <t xml:space="preserve">         </t>
    </r>
    <r>
      <rPr>
        <sz val="11"/>
        <color theme="1"/>
        <rFont val="Calibri"/>
        <family val="2"/>
        <scheme val="minor"/>
      </rPr>
      <t>3.000 € despliegue (costes proveedor externo)</t>
    </r>
  </si>
  <si>
    <r>
      <t>·</t>
    </r>
    <r>
      <rPr>
        <sz val="7"/>
        <color theme="1"/>
        <rFont val="Times New Roman"/>
        <family val="1"/>
      </rPr>
      <t xml:space="preserve">         </t>
    </r>
    <r>
      <rPr>
        <sz val="11"/>
        <color theme="1"/>
        <rFont val="Calibri"/>
        <family val="2"/>
        <scheme val="minor"/>
      </rPr>
      <t>6.000 € licencias</t>
    </r>
  </si>
  <si>
    <r>
      <t>·</t>
    </r>
    <r>
      <rPr>
        <sz val="7"/>
        <color theme="1"/>
        <rFont val="Times New Roman"/>
        <family val="1"/>
      </rPr>
      <t xml:space="preserve">         </t>
    </r>
    <r>
      <rPr>
        <sz val="11"/>
        <color theme="1"/>
        <rFont val="Calibri"/>
        <family val="2"/>
        <scheme val="minor"/>
      </rPr>
      <t>5.000 € soporte especializado proveedor (costes proveedor externo)</t>
    </r>
  </si>
  <si>
    <t>Mejora de la integridad y confidencialidad de la información involucrada en el proceso de venta.</t>
  </si>
  <si>
    <r>
      <t>·</t>
    </r>
    <r>
      <rPr>
        <sz val="7"/>
        <color theme="1"/>
        <rFont val="Times New Roman"/>
        <family val="1"/>
      </rPr>
      <t xml:space="preserve">         </t>
    </r>
    <r>
      <rPr>
        <sz val="11"/>
        <color theme="1"/>
        <rFont val="Calibri"/>
        <family val="2"/>
        <scheme val="minor"/>
      </rPr>
      <t>Servicio [S2 S3]</t>
    </r>
  </si>
  <si>
    <r>
      <t>·</t>
    </r>
    <r>
      <rPr>
        <sz val="7"/>
        <color theme="1"/>
        <rFont val="Times New Roman"/>
        <family val="1"/>
      </rPr>
      <t xml:space="preserve">         </t>
    </r>
    <r>
      <rPr>
        <sz val="11"/>
        <color theme="1"/>
        <rFont val="Calibri"/>
        <family val="2"/>
        <scheme val="minor"/>
      </rPr>
      <t>Software [SW8 SW9 SW13]</t>
    </r>
  </si>
  <si>
    <r>
      <t>·</t>
    </r>
    <r>
      <rPr>
        <sz val="7"/>
        <color theme="1"/>
        <rFont val="Times New Roman"/>
        <family val="1"/>
      </rPr>
      <t xml:space="preserve">         </t>
    </r>
    <r>
      <rPr>
        <sz val="11"/>
        <color theme="1"/>
        <rFont val="Calibri"/>
        <family val="2"/>
        <scheme val="minor"/>
      </rPr>
      <t>Hardware [HW HW8 HW9 HW10 HW11 HW12 HW37 HW39 HW41]</t>
    </r>
  </si>
  <si>
    <r>
      <t>·</t>
    </r>
    <r>
      <rPr>
        <sz val="7"/>
        <color theme="1"/>
        <rFont val="Times New Roman"/>
        <family val="1"/>
      </rPr>
      <t xml:space="preserve">         </t>
    </r>
    <r>
      <rPr>
        <sz val="11"/>
        <color theme="1"/>
        <rFont val="Calibri"/>
        <family val="2"/>
        <scheme val="minor"/>
      </rPr>
      <t>Datos [D2 D5 D6]</t>
    </r>
  </si>
  <si>
    <r>
      <t>·</t>
    </r>
    <r>
      <rPr>
        <sz val="7"/>
        <color theme="1"/>
        <rFont val="Times New Roman"/>
        <family val="1"/>
      </rPr>
      <t xml:space="preserve">         </t>
    </r>
    <r>
      <rPr>
        <sz val="11"/>
        <color theme="1"/>
        <rFont val="Calibri"/>
        <family val="2"/>
        <scheme val="minor"/>
      </rPr>
      <t>[C]Confidencialidad</t>
    </r>
  </si>
  <si>
    <t>P12 – Despliegue herramienta de monitorización y definición de política de gestión de incidentes</t>
  </si>
  <si>
    <t>El objetivo de este proyecto será el de disponer de información sobre eventos de seguridad tomando como fuentes los datos que generan los diferentes dispositivos y sistemas de organización.</t>
  </si>
  <si>
    <t>Para ejecutar este proyecto se provisionará una plataforma de correlación (SIEM) mediante una arquitectura distribuida con capacidad para desplegar cada uno de los elementos que la componen en instancias cloud.</t>
  </si>
  <si>
    <t>La solución estará correctamente dimensionada para soportar 8.000 eventos por segundo y capacidad de 300 GB / día de almacenamiento. Además, tendrá capacidades de UEBA (User &amp; Entity Behavior Analytics) y deberá aplicar inteligencia de amenazas basándose en procesos automatizados (Threat Intelligence).</t>
  </si>
  <si>
    <t>Además se definirá una metodología de gestión de incidentes basada en un estándar internacional donde se detallarán los diferentes procedimientos de actuación para cada tipología de incidentes.</t>
  </si>
  <si>
    <r>
      <t>·</t>
    </r>
    <r>
      <rPr>
        <sz val="7"/>
        <color theme="1"/>
        <rFont val="Times New Roman"/>
        <family val="1"/>
      </rPr>
      <t xml:space="preserve">         </t>
    </r>
    <r>
      <rPr>
        <sz val="11"/>
        <color theme="1"/>
        <rFont val="Calibri"/>
        <family val="2"/>
        <scheme val="minor"/>
      </rPr>
      <t>6.000 € despliegue (costes proveedor externo)</t>
    </r>
  </si>
  <si>
    <r>
      <t>·</t>
    </r>
    <r>
      <rPr>
        <sz val="7"/>
        <color theme="1"/>
        <rFont val="Times New Roman"/>
        <family val="1"/>
      </rPr>
      <t xml:space="preserve">         </t>
    </r>
    <r>
      <rPr>
        <sz val="11"/>
        <color theme="1"/>
        <rFont val="Calibri"/>
        <family val="2"/>
        <scheme val="minor"/>
      </rPr>
      <t>200.000 € licencias</t>
    </r>
  </si>
  <si>
    <r>
      <t>·</t>
    </r>
    <r>
      <rPr>
        <sz val="7"/>
        <color theme="1"/>
        <rFont val="Times New Roman"/>
        <family val="1"/>
      </rPr>
      <t xml:space="preserve">         </t>
    </r>
    <r>
      <rPr>
        <sz val="11"/>
        <color theme="1"/>
        <rFont val="Calibri"/>
        <family val="2"/>
        <scheme val="minor"/>
      </rPr>
      <t>30.000 € soporte especializado 24x7 proveedor (costes proveedor externo)</t>
    </r>
  </si>
  <si>
    <r>
      <t>·</t>
    </r>
    <r>
      <rPr>
        <sz val="7"/>
        <color theme="1"/>
        <rFont val="Times New Roman"/>
        <family val="1"/>
      </rPr>
      <t xml:space="preserve">         </t>
    </r>
    <r>
      <rPr>
        <sz val="11"/>
        <color theme="1"/>
        <rFont val="Calibri"/>
        <family val="2"/>
        <scheme val="minor"/>
      </rPr>
      <t>240.000 € (2xFTEs internos dedicados para monitorización y gestión de incidentes)</t>
    </r>
  </si>
  <si>
    <r>
      <t>·</t>
    </r>
    <r>
      <rPr>
        <sz val="7"/>
        <color theme="1"/>
        <rFont val="Times New Roman"/>
        <family val="1"/>
      </rPr>
      <t xml:space="preserve">         </t>
    </r>
    <r>
      <rPr>
        <sz val="11"/>
        <color theme="1"/>
        <rFont val="Calibri"/>
        <family val="2"/>
        <scheme val="minor"/>
      </rPr>
      <t>Permite prevenir y bloquear ataques de seguridad basándose en el conocimiento existente de los incidentes de seguridad y amenazas más recientes.</t>
    </r>
  </si>
  <si>
    <r>
      <t>·</t>
    </r>
    <r>
      <rPr>
        <sz val="7"/>
        <color theme="1"/>
        <rFont val="Times New Roman"/>
        <family val="1"/>
      </rPr>
      <t xml:space="preserve">         </t>
    </r>
    <r>
      <rPr>
        <sz val="11"/>
        <color theme="1"/>
        <rFont val="Calibri"/>
        <family val="2"/>
        <scheme val="minor"/>
      </rPr>
      <t>Identificar en tiempo real incidentes de seguridad que están impactando en cualquier ámbito de la organización.</t>
    </r>
  </si>
  <si>
    <r>
      <t>·</t>
    </r>
    <r>
      <rPr>
        <sz val="7"/>
        <color theme="1"/>
        <rFont val="Times New Roman"/>
        <family val="1"/>
      </rPr>
      <t xml:space="preserve">         </t>
    </r>
    <r>
      <rPr>
        <sz val="11"/>
        <color theme="1"/>
        <rFont val="Calibri"/>
        <family val="2"/>
        <scheme val="minor"/>
      </rPr>
      <t>Monitorización proactivamente alarmas y eventos detectados a través de una herramienta de monitorización en la que se integrarán eventos de los principales activos de CYBSA.</t>
    </r>
  </si>
  <si>
    <r>
      <t>·</t>
    </r>
    <r>
      <rPr>
        <sz val="7"/>
        <color theme="1"/>
        <rFont val="Times New Roman"/>
        <family val="1"/>
      </rPr>
      <t xml:space="preserve">         </t>
    </r>
    <r>
      <rPr>
        <sz val="11"/>
        <color theme="1"/>
        <rFont val="Calibri"/>
        <family val="2"/>
        <scheme val="minor"/>
      </rPr>
      <t xml:space="preserve">Resolver todas las alertas de seguridad y establecer una gestión de incidentes. </t>
    </r>
  </si>
  <si>
    <r>
      <t>·</t>
    </r>
    <r>
      <rPr>
        <sz val="7"/>
        <color theme="1"/>
        <rFont val="Times New Roman"/>
        <family val="1"/>
      </rPr>
      <t xml:space="preserve">         </t>
    </r>
    <r>
      <rPr>
        <sz val="11"/>
        <color theme="1"/>
        <rFont val="Calibri"/>
        <family val="2"/>
        <scheme val="minor"/>
      </rPr>
      <t>Ingeniería asociada a la correlación de eventos y generación de alarmas.</t>
    </r>
  </si>
  <si>
    <r>
      <t>·</t>
    </r>
    <r>
      <rPr>
        <sz val="7"/>
        <color theme="1"/>
        <rFont val="Times New Roman"/>
        <family val="1"/>
      </rPr>
      <t xml:space="preserve">         </t>
    </r>
    <r>
      <rPr>
        <sz val="11"/>
        <color theme="1"/>
        <rFont val="Calibri"/>
        <family val="2"/>
        <scheme val="minor"/>
      </rPr>
      <t>Datos [D]</t>
    </r>
  </si>
  <si>
    <r>
      <t>·</t>
    </r>
    <r>
      <rPr>
        <sz val="7"/>
        <color theme="1"/>
        <rFont val="Times New Roman"/>
        <family val="1"/>
      </rPr>
      <t xml:space="preserve">         </t>
    </r>
    <r>
      <rPr>
        <sz val="11"/>
        <color theme="1"/>
        <rFont val="Calibri"/>
        <family val="2"/>
        <scheme val="minor"/>
      </rPr>
      <t>Software [S]</t>
    </r>
  </si>
  <si>
    <r>
      <t>·</t>
    </r>
    <r>
      <rPr>
        <sz val="7"/>
        <color theme="1"/>
        <rFont val="Times New Roman"/>
        <family val="1"/>
      </rPr>
      <t xml:space="preserve">         </t>
    </r>
    <r>
      <rPr>
        <sz val="11"/>
        <color theme="1"/>
        <rFont val="Calibri"/>
        <family val="2"/>
        <scheme val="minor"/>
      </rPr>
      <t>Hardware [H]</t>
    </r>
  </si>
  <si>
    <r>
      <t>·</t>
    </r>
    <r>
      <rPr>
        <sz val="7"/>
        <color theme="1"/>
        <rFont val="Times New Roman"/>
        <family val="1"/>
      </rPr>
      <t xml:space="preserve">         </t>
    </r>
    <r>
      <rPr>
        <sz val="11"/>
        <color theme="1"/>
        <rFont val="Calibri"/>
        <family val="2"/>
        <scheme val="minor"/>
      </rPr>
      <t>Red de comunicaciones [COM]</t>
    </r>
  </si>
  <si>
    <r>
      <t>·</t>
    </r>
    <r>
      <rPr>
        <sz val="7"/>
        <color theme="1"/>
        <rFont val="Times New Roman"/>
        <family val="1"/>
      </rPr>
      <t xml:space="preserve">         </t>
    </r>
    <r>
      <rPr>
        <sz val="11"/>
        <color theme="1"/>
        <rFont val="Calibri"/>
        <family val="2"/>
        <scheme val="minor"/>
      </rPr>
      <t xml:space="preserve">A.12.4.1 Registros de eventos </t>
    </r>
  </si>
  <si>
    <r>
      <t>·</t>
    </r>
    <r>
      <rPr>
        <sz val="7"/>
        <color theme="1"/>
        <rFont val="Times New Roman"/>
        <family val="1"/>
      </rPr>
      <t xml:space="preserve">         </t>
    </r>
    <r>
      <rPr>
        <sz val="11"/>
        <color theme="1"/>
        <rFont val="Calibri"/>
        <family val="2"/>
        <scheme val="minor"/>
      </rPr>
      <t xml:space="preserve">A.12.4.2 Protección de la información de registro </t>
    </r>
  </si>
  <si>
    <r>
      <t>·</t>
    </r>
    <r>
      <rPr>
        <sz val="7"/>
        <color theme="1"/>
        <rFont val="Times New Roman"/>
        <family val="1"/>
      </rPr>
      <t xml:space="preserve">         </t>
    </r>
    <r>
      <rPr>
        <sz val="11"/>
        <color theme="1"/>
        <rFont val="Calibri"/>
        <family val="2"/>
        <scheme val="minor"/>
      </rPr>
      <t xml:space="preserve">A.12.4.3Registros de administración y operación </t>
    </r>
  </si>
  <si>
    <r>
      <t>·</t>
    </r>
    <r>
      <rPr>
        <sz val="7"/>
        <color theme="1"/>
        <rFont val="Times New Roman"/>
        <family val="1"/>
      </rPr>
      <t xml:space="preserve">         </t>
    </r>
    <r>
      <rPr>
        <sz val="11"/>
        <color theme="1"/>
        <rFont val="Calibri"/>
        <family val="2"/>
        <scheme val="minor"/>
      </rPr>
      <t xml:space="preserve">A.12.6.1 Gestión de las vulnerabilidades técnicas  </t>
    </r>
  </si>
  <si>
    <t>P13 – Revisión de la seguridad de la información</t>
  </si>
  <si>
    <t>El objetivo de este proyecto es el de verificar el cumplimiento de las políticas de seguridad de la información y los procesos y sistemas que las soportan.</t>
  </si>
  <si>
    <t>La ejecución de este proyecto consistirá en la realización de una auditoria anual interna (primera parte) por un auditor externo con el objetivo de obtener una foto del estado de la seguridad de la información y poder hacer una evaluación del nivel de implantación de las políticas. De esta forma, se podrán tomar decisiones relacionadas con la priorización de despliegue de medidas correctivas.</t>
  </si>
  <si>
    <t>5.000 € (costes externos)</t>
  </si>
  <si>
    <t>10 jornadas en horario laboral (L-V) de 8 horas (8h-17h).</t>
  </si>
  <si>
    <t>Obtener una visión de la seguridad de la empresa para tomar posibles acciones correctoras y garantizar la mejora continua en materia de seguridad de la información.</t>
  </si>
  <si>
    <r>
      <t>·</t>
    </r>
    <r>
      <rPr>
        <sz val="7"/>
        <color theme="1"/>
        <rFont val="Times New Roman"/>
        <family val="1"/>
      </rPr>
      <t xml:space="preserve">         </t>
    </r>
    <r>
      <rPr>
        <sz val="11"/>
        <color theme="1"/>
        <rFont val="Calibri"/>
        <family val="2"/>
        <scheme val="minor"/>
      </rPr>
      <t xml:space="preserve">A.5.1.2 Revisión de las políticas para la seguridad de la información  </t>
    </r>
  </si>
  <si>
    <t>Planificación 12 meses</t>
  </si>
  <si>
    <t>S</t>
  </si>
  <si>
    <t>S49</t>
  </si>
  <si>
    <t>S50</t>
  </si>
  <si>
    <t>S51</t>
  </si>
  <si>
    <t>S52</t>
  </si>
  <si>
    <t>P1</t>
  </si>
  <si>
    <t>P2</t>
  </si>
  <si>
    <t>P3</t>
  </si>
  <si>
    <t>P4</t>
  </si>
  <si>
    <t>P5</t>
  </si>
  <si>
    <t>P6</t>
  </si>
  <si>
    <t>P7</t>
  </si>
  <si>
    <t>P8</t>
  </si>
  <si>
    <t>P9</t>
  </si>
  <si>
    <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</si>
</sst>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0"/>
      <name val="FoundryMonoline-Regular"/>
    </font>
    <font>
      <sz val="9"/>
      <color indexed="81"/>
      <name val="Tahoma"/>
      <family val="2"/>
    </font>
    <font>
      <b/>
      <sz val="9"/>
      <color indexed="81"/>
      <name val="Tahoma"/>
      <family val="2"/>
    </font>
    <font>
      <sz val="10"/>
      <name val="Trebuchet MS"/>
      <family val="2"/>
    </font>
    <font>
      <b/>
      <sz val="10"/>
      <name val="FoundryMonoline-Regular"/>
    </font>
    <font>
      <b/>
      <sz val="10"/>
      <name val="Trebuchet MS"/>
      <family val="2"/>
    </font>
    <font>
      <sz val="11"/>
      <color theme="1"/>
      <name val="Calibri"/>
      <family val="2"/>
      <scheme val="minor"/>
    </font>
    <font>
      <b/>
      <sz val="10"/>
      <color rgb="FFFFFFFF"/>
      <name val="FoundryMonoline-Regular"/>
    </font>
    <font>
      <b/>
      <sz val="10"/>
      <color rgb="FF000000"/>
      <name val="FoundryMonoline-Regular"/>
    </font>
    <font>
      <sz val="11"/>
      <color rgb="FF000000"/>
      <name val="Calibri"/>
      <family val="2"/>
      <scheme val="minor"/>
    </font>
    <font>
      <sz val="10"/>
      <color theme="0"/>
      <name val="FoundryMonoline-Regular"/>
    </font>
    <font>
      <sz val="10"/>
      <color theme="1"/>
      <name val="Arial"/>
      <family val="2"/>
    </font>
    <font>
      <b/>
      <sz val="12"/>
      <color rgb="FFFFFFFF"/>
      <name val="Calibri"/>
      <family val="2"/>
      <scheme val="minor"/>
    </font>
    <font>
      <b/>
      <sz val="11"/>
      <color rgb="FF000000"/>
      <name val="Calibri"/>
      <family val="2"/>
      <scheme val="minor"/>
    </font>
    <font>
      <sz val="11"/>
      <color theme="1"/>
      <name val="Symbol"/>
      <family val="1"/>
      <charset val="2"/>
    </font>
    <font>
      <sz val="7"/>
      <color theme="1"/>
      <name val="Times New Roman"/>
      <family val="1"/>
    </font>
    <font>
      <b/>
      <sz val="11"/>
      <color theme="1"/>
      <name val="Calibri"/>
      <family val="2"/>
      <scheme val="minor"/>
    </font>
    <font>
      <sz val="11"/>
      <color theme="1"/>
      <name val="Courier New"/>
      <family val="3"/>
    </font>
    <font>
      <b/>
      <sz val="11"/>
      <color rgb="FFFFFFFF"/>
      <name val="Calibri"/>
      <family val="2"/>
      <scheme val="minor"/>
    </font>
    <font>
      <b/>
      <sz val="14"/>
      <color rgb="FF002060"/>
      <name val="Calibri"/>
      <family val="2"/>
      <scheme val="minor"/>
    </font>
    <font>
      <sz val="14"/>
      <color theme="1"/>
      <name val="Calibri"/>
      <family val="2"/>
      <scheme val="minor"/>
    </font>
  </fonts>
  <fills count="13">
    <fill>
      <patternFill patternType="none"/>
    </fill>
    <fill>
      <patternFill patternType="gray125"/>
    </fill>
    <fill>
      <patternFill patternType="solid">
        <fgColor indexed="43"/>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indexed="42"/>
        <bgColor indexed="64"/>
      </patternFill>
    </fill>
    <fill>
      <patternFill patternType="solid">
        <fgColor rgb="FF1F3864"/>
        <bgColor indexed="64"/>
      </patternFill>
    </fill>
    <fill>
      <patternFill patternType="solid">
        <fgColor rgb="FF8EAADB"/>
        <bgColor indexed="64"/>
      </patternFill>
    </fill>
    <fill>
      <patternFill patternType="solid">
        <fgColor rgb="FFDEEAF6"/>
        <bgColor indexed="64"/>
      </patternFill>
    </fill>
    <fill>
      <patternFill patternType="solid">
        <fgColor theme="8" tint="-0.499984740745262"/>
        <bgColor indexed="64"/>
      </patternFill>
    </fill>
    <fill>
      <patternFill patternType="solid">
        <fgColor rgb="FFB4C6E7"/>
        <bgColor indexed="64"/>
      </patternFill>
    </fill>
    <fill>
      <patternFill patternType="solid">
        <fgColor rgb="FF2E74B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s>
  <cellStyleXfs count="3">
    <xf numFmtId="0" fontId="0" fillId="0" borderId="0"/>
    <xf numFmtId="0" fontId="1" fillId="0" borderId="0"/>
    <xf numFmtId="9" fontId="8" fillId="0" borderId="0" applyFont="0" applyFill="0" applyBorder="0" applyAlignment="0" applyProtection="0"/>
  </cellStyleXfs>
  <cellXfs count="81">
    <xf numFmtId="0" fontId="0" fillId="0" borderId="0" xfId="0"/>
    <xf numFmtId="0" fontId="0" fillId="0" borderId="0" xfId="0" applyAlignment="1">
      <alignment horizontal="center" vertical="center"/>
    </xf>
    <xf numFmtId="0" fontId="2" fillId="2" borderId="1" xfId="1" applyFont="1" applyFill="1" applyBorder="1" applyAlignment="1">
      <alignment wrapText="1"/>
    </xf>
    <xf numFmtId="0" fontId="2" fillId="3" borderId="1" xfId="1" applyFont="1" applyFill="1" applyBorder="1" applyAlignment="1">
      <alignment wrapText="1"/>
    </xf>
    <xf numFmtId="0" fontId="0" fillId="4" borderId="1" xfId="0" applyFill="1" applyBorder="1"/>
    <xf numFmtId="0" fontId="0" fillId="0" borderId="1" xfId="0" applyBorder="1"/>
    <xf numFmtId="0" fontId="0" fillId="0" borderId="1" xfId="0" applyBorder="1" applyAlignment="1">
      <alignment vertical="top"/>
    </xf>
    <xf numFmtId="0" fontId="2" fillId="0" borderId="1" xfId="1" applyFont="1" applyFill="1" applyBorder="1" applyAlignment="1">
      <alignment wrapText="1"/>
    </xf>
    <xf numFmtId="0" fontId="5" fillId="0" borderId="0" xfId="0" applyFont="1" applyAlignment="1">
      <alignment wrapText="1"/>
    </xf>
    <xf numFmtId="0" fontId="5" fillId="0" borderId="0" xfId="0" applyFont="1" applyAlignment="1">
      <alignment horizontal="left" wrapText="1"/>
    </xf>
    <xf numFmtId="0" fontId="6" fillId="5" borderId="1" xfId="1" applyFont="1" applyFill="1" applyBorder="1" applyAlignment="1">
      <alignment horizontal="center" wrapText="1"/>
    </xf>
    <xf numFmtId="0" fontId="6" fillId="6" borderId="1" xfId="1" applyFont="1" applyFill="1" applyBorder="1" applyAlignment="1">
      <alignment horizontal="left" wrapText="1"/>
    </xf>
    <xf numFmtId="0" fontId="7" fillId="6" borderId="1" xfId="1" applyFont="1" applyFill="1" applyBorder="1" applyAlignment="1">
      <alignment horizontal="left" wrapText="1"/>
    </xf>
    <xf numFmtId="0" fontId="2" fillId="2" borderId="2" xfId="1" applyFont="1" applyFill="1" applyBorder="1" applyAlignment="1">
      <alignment horizontal="center" wrapText="1"/>
    </xf>
    <xf numFmtId="0" fontId="6" fillId="6" borderId="1" xfId="1" applyFont="1" applyFill="1" applyBorder="1" applyAlignment="1">
      <alignment horizontal="center" wrapText="1"/>
    </xf>
    <xf numFmtId="0" fontId="7" fillId="6" borderId="1" xfId="1" applyFont="1" applyFill="1" applyBorder="1" applyAlignment="1">
      <alignment horizontal="center" wrapText="1"/>
    </xf>
    <xf numFmtId="0" fontId="5" fillId="0" borderId="0" xfId="0" applyFont="1" applyAlignment="1">
      <alignment horizontal="center" wrapText="1"/>
    </xf>
    <xf numFmtId="9" fontId="6" fillId="6" borderId="1" xfId="1" applyNumberFormat="1" applyFont="1" applyFill="1" applyBorder="1" applyAlignment="1">
      <alignment horizontal="center" wrapText="1"/>
    </xf>
    <xf numFmtId="9" fontId="5" fillId="0" borderId="0" xfId="2" applyFont="1" applyAlignment="1">
      <alignment horizontal="left" wrapText="1"/>
    </xf>
    <xf numFmtId="9" fontId="0" fillId="0" borderId="0" xfId="2" applyFont="1" applyAlignment="1">
      <alignment horizontal="center"/>
    </xf>
    <xf numFmtId="0" fontId="0" fillId="0" borderId="0" xfId="0" applyAlignment="1">
      <alignment horizontal="center"/>
    </xf>
    <xf numFmtId="0" fontId="10" fillId="8" borderId="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1" fillId="9" borderId="3" xfId="0" applyFont="1" applyFill="1" applyBorder="1" applyAlignment="1">
      <alignment horizontal="justify" vertical="center" wrapText="1"/>
    </xf>
    <xf numFmtId="0" fontId="11" fillId="9" borderId="5" xfId="0" applyFont="1" applyFill="1" applyBorder="1" applyAlignment="1">
      <alignment horizontal="justify" vertical="center" wrapText="1"/>
    </xf>
    <xf numFmtId="9" fontId="11" fillId="9" borderId="7" xfId="2" applyFont="1" applyFill="1" applyBorder="1" applyAlignment="1">
      <alignment horizontal="center" vertical="center" wrapText="1"/>
    </xf>
    <xf numFmtId="9" fontId="11" fillId="8" borderId="7" xfId="2" applyFont="1" applyFill="1" applyBorder="1" applyAlignment="1">
      <alignment horizontal="center" vertical="center" wrapText="1"/>
    </xf>
    <xf numFmtId="0" fontId="2" fillId="0" borderId="1" xfId="1" applyFont="1" applyBorder="1" applyAlignment="1">
      <alignment wrapText="1"/>
    </xf>
    <xf numFmtId="0" fontId="12" fillId="10" borderId="1" xfId="1" applyFont="1" applyFill="1" applyBorder="1" applyAlignment="1">
      <alignment wrapText="1"/>
    </xf>
    <xf numFmtId="0" fontId="13" fillId="0" borderId="9" xfId="0" applyFont="1" applyBorder="1" applyAlignment="1">
      <alignment horizontal="left" vertical="center" wrapText="1"/>
    </xf>
    <xf numFmtId="1" fontId="0" fillId="0" borderId="1" xfId="2" applyNumberFormat="1" applyFont="1" applyBorder="1"/>
    <xf numFmtId="0" fontId="0" fillId="9" borderId="7" xfId="0" applyFill="1" applyBorder="1" applyAlignment="1">
      <alignment horizontal="center" vertical="center" wrapText="1"/>
    </xf>
    <xf numFmtId="0" fontId="11" fillId="8" borderId="7"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0" fillId="0" borderId="8" xfId="0" applyBorder="1" applyAlignment="1">
      <alignment horizontal="justify" vertical="center" wrapText="1"/>
    </xf>
    <xf numFmtId="0" fontId="16" fillId="0" borderId="8" xfId="0" applyFont="1" applyBorder="1" applyAlignment="1">
      <alignment horizontal="justify" vertical="center" wrapText="1"/>
    </xf>
    <xf numFmtId="0" fontId="16" fillId="0" borderId="7" xfId="0" applyFont="1" applyBorder="1" applyAlignment="1">
      <alignment horizontal="justify" vertical="center" wrapText="1"/>
    </xf>
    <xf numFmtId="0" fontId="15" fillId="11" borderId="5" xfId="0" applyFont="1" applyFill="1" applyBorder="1" applyAlignment="1">
      <alignment vertical="center" wrapText="1"/>
    </xf>
    <xf numFmtId="0" fontId="0" fillId="0" borderId="7" xfId="0" applyBorder="1" applyAlignment="1">
      <alignment horizontal="justify" vertical="center" wrapText="1"/>
    </xf>
    <xf numFmtId="0" fontId="15" fillId="11" borderId="5" xfId="0" applyFont="1" applyFill="1" applyBorder="1" applyAlignment="1">
      <alignment vertical="center" wrapText="1"/>
    </xf>
    <xf numFmtId="0" fontId="0" fillId="0" borderId="8" xfId="0" applyBorder="1" applyAlignment="1">
      <alignment vertical="center" wrapText="1"/>
    </xf>
    <xf numFmtId="0" fontId="19" fillId="0" borderId="8" xfId="0" applyFont="1" applyBorder="1" applyAlignment="1">
      <alignment horizontal="left" vertical="center" wrapText="1" indent="10"/>
    </xf>
    <xf numFmtId="0" fontId="18" fillId="0" borderId="8" xfId="0" applyFont="1" applyBorder="1" applyAlignment="1">
      <alignment horizontal="left" vertical="center" wrapText="1" indent="10"/>
    </xf>
    <xf numFmtId="0" fontId="16" fillId="0" borderId="8" xfId="0" applyFont="1" applyBorder="1" applyAlignment="1">
      <alignment horizontal="left" vertical="center" wrapText="1" indent="5"/>
    </xf>
    <xf numFmtId="0" fontId="0" fillId="0" borderId="7" xfId="0" applyBorder="1" applyAlignment="1">
      <alignment vertical="center" wrapText="1"/>
    </xf>
    <xf numFmtId="0" fontId="16" fillId="0" borderId="7" xfId="0" applyFont="1" applyBorder="1" applyAlignment="1">
      <alignment horizontal="left" vertical="center" wrapText="1" indent="5"/>
    </xf>
    <xf numFmtId="0" fontId="0" fillId="0" borderId="8" xfId="0" applyBorder="1" applyAlignment="1">
      <alignment horizontal="left" vertical="center" wrapText="1" indent="5"/>
    </xf>
    <xf numFmtId="0" fontId="0" fillId="7" borderId="7" xfId="0" applyFill="1" applyBorder="1" applyAlignment="1">
      <alignment horizontal="justify" vertical="center" wrapText="1"/>
    </xf>
    <xf numFmtId="0" fontId="22" fillId="0" borderId="8" xfId="0" applyFont="1" applyBorder="1" applyAlignment="1">
      <alignment horizontal="center" vertical="center" wrapText="1"/>
    </xf>
    <xf numFmtId="0" fontId="22" fillId="0" borderId="0" xfId="0" applyFont="1" applyAlignment="1">
      <alignment horizontal="center"/>
    </xf>
    <xf numFmtId="0" fontId="22" fillId="0" borderId="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1" xfId="0" applyFont="1" applyBorder="1" applyAlignment="1">
      <alignment horizontal="center" vertical="center" wrapText="1"/>
    </xf>
    <xf numFmtId="0" fontId="15" fillId="11" borderId="4" xfId="0" applyFont="1" applyFill="1" applyBorder="1" applyAlignment="1">
      <alignment vertical="center" wrapText="1"/>
    </xf>
    <xf numFmtId="0" fontId="15" fillId="11" borderId="11" xfId="0" applyFont="1" applyFill="1" applyBorder="1" applyAlignment="1">
      <alignment vertical="center" wrapText="1"/>
    </xf>
    <xf numFmtId="0" fontId="15" fillId="11" borderId="5" xfId="0" applyFont="1" applyFill="1" applyBorder="1" applyAlignment="1">
      <alignment vertical="center" wrapText="1"/>
    </xf>
    <xf numFmtId="0" fontId="14" fillId="7" borderId="10"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8" fillId="11" borderId="4" xfId="0" applyFont="1" applyFill="1" applyBorder="1" applyAlignment="1">
      <alignment vertical="center" wrapText="1"/>
    </xf>
    <xf numFmtId="0" fontId="18" fillId="11" borderId="11" xfId="0" applyFont="1" applyFill="1" applyBorder="1" applyAlignment="1">
      <alignment vertical="center" wrapText="1"/>
    </xf>
    <xf numFmtId="0" fontId="18" fillId="11" borderId="5" xfId="0" applyFont="1" applyFill="1" applyBorder="1" applyAlignment="1">
      <alignment vertical="center" wrapText="1"/>
    </xf>
    <xf numFmtId="0" fontId="0" fillId="0" borderId="4" xfId="0" applyBorder="1" applyAlignment="1">
      <alignment horizontal="justify" vertical="center" wrapText="1"/>
    </xf>
    <xf numFmtId="0" fontId="0" fillId="0" borderId="5" xfId="0" applyBorder="1" applyAlignment="1">
      <alignment horizontal="justify" vertical="center" wrapText="1"/>
    </xf>
    <xf numFmtId="0" fontId="0" fillId="0" borderId="1" xfId="0" applyBorder="1" applyAlignment="1">
      <alignment horizontal="left" vertical="top"/>
    </xf>
    <xf numFmtId="0" fontId="0" fillId="0" borderId="1" xfId="0" applyBorder="1" applyAlignment="1">
      <alignment horizontal="left"/>
    </xf>
    <xf numFmtId="0" fontId="0" fillId="0" borderId="1" xfId="0" applyBorder="1" applyAlignment="1">
      <alignment horizontal="left" vertical="center"/>
    </xf>
    <xf numFmtId="0" fontId="0" fillId="0" borderId="1" xfId="0" applyBorder="1" applyAlignment="1">
      <alignment horizontal="center" vertical="top"/>
    </xf>
    <xf numFmtId="0" fontId="0" fillId="0" borderId="1" xfId="0" applyBorder="1" applyAlignment="1">
      <alignment horizontal="center" vertical="center"/>
    </xf>
    <xf numFmtId="0" fontId="0" fillId="7" borderId="4" xfId="0" applyFill="1" applyBorder="1" applyAlignment="1">
      <alignment horizontal="justify" vertical="center" wrapText="1"/>
    </xf>
    <xf numFmtId="0" fontId="0" fillId="7" borderId="5" xfId="0" applyFill="1" applyBorder="1" applyAlignment="1">
      <alignment horizontal="justify" vertical="center" wrapText="1"/>
    </xf>
    <xf numFmtId="0" fontId="20" fillId="12" borderId="10" xfId="0" applyFont="1" applyFill="1" applyBorder="1" applyAlignment="1">
      <alignment vertical="center" wrapText="1"/>
    </xf>
    <xf numFmtId="0" fontId="20" fillId="12" borderId="12" xfId="0" applyFont="1" applyFill="1" applyBorder="1" applyAlignment="1">
      <alignment vertical="center" wrapText="1"/>
    </xf>
    <xf numFmtId="0" fontId="20" fillId="12" borderId="9" xfId="0" applyFont="1" applyFill="1" applyBorder="1" applyAlignment="1">
      <alignment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0" fillId="7" borderId="8" xfId="0" applyFill="1" applyBorder="1" applyAlignment="1">
      <alignment vertical="top" wrapText="1"/>
    </xf>
    <xf numFmtId="0" fontId="0" fillId="7" borderId="7" xfId="0" applyFill="1" applyBorder="1" applyAlignment="1">
      <alignment vertical="top" wrapText="1"/>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cellXfs>
  <cellStyles count="3">
    <cellStyle name="Normal" xfId="0" builtinId="0"/>
    <cellStyle name="Normal_Hoja1" xfId="1" xr:uid="{00000000-0005-0000-0000-00000100000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Análisis</a:t>
            </a:r>
            <a:r>
              <a:rPr lang="es-ES" baseline="0"/>
              <a:t> GAP</a:t>
            </a:r>
            <a:endParaRPr lang="es-ES"/>
          </a:p>
        </c:rich>
      </c:tx>
      <c:layout>
        <c:manualLayout>
          <c:xMode val="edge"/>
          <c:yMode val="edge"/>
          <c:x val="0.81666416948640619"/>
          <c:y val="2.0662410380571847E-2"/>
        </c:manualLayout>
      </c:layout>
      <c:overlay val="0"/>
    </c:title>
    <c:autoTitleDeleted val="0"/>
    <c:plotArea>
      <c:layout/>
      <c:radarChart>
        <c:radarStyle val="filled"/>
        <c:varyColors val="0"/>
        <c:ser>
          <c:idx val="0"/>
          <c:order val="0"/>
          <c:tx>
            <c:v>Optimo</c:v>
          </c:tx>
          <c:spPr>
            <a:solidFill>
              <a:schemeClr val="accent3">
                <a:lumMod val="75000"/>
              </a:schemeClr>
            </a:solidFill>
            <a:ln w="12700">
              <a:solidFill>
                <a:sysClr val="windowText" lastClr="000000"/>
              </a:solidFill>
            </a:ln>
          </c:spPr>
          <c:cat>
            <c:strRef>
              <c:f>'Resultados Madurez'!$B$2:$B$15</c:f>
              <c:strCache>
                <c:ptCount val="14"/>
                <c:pt idx="0">
                  <c:v>A.5 Políticas de seguridad de la información</c:v>
                </c:pt>
                <c:pt idx="1">
                  <c:v>A.6 Organización de la seguridad de la información</c:v>
                </c:pt>
                <c:pt idx="2">
                  <c:v>A.7 Seguridad relativa a los RRHH</c:v>
                </c:pt>
                <c:pt idx="3">
                  <c:v>A.8 Gestión de activos</c:v>
                </c:pt>
                <c:pt idx="4">
                  <c:v>A.9 Control de acceso</c:v>
                </c:pt>
                <c:pt idx="5">
                  <c:v>A.10 Criptografía</c:v>
                </c:pt>
                <c:pt idx="6">
                  <c:v>A.11 Seguridad física y del entorno</c:v>
                </c:pt>
                <c:pt idx="7">
                  <c:v>A.12 Seguridad de las operaciones</c:v>
                </c:pt>
                <c:pt idx="8">
                  <c:v>A.13 Seguridad de las comunicaciones</c:v>
                </c:pt>
                <c:pt idx="9">
                  <c:v>A.14 Adquisición, desarrollo y mantenimiento de los sistemas de información</c:v>
                </c:pt>
                <c:pt idx="10">
                  <c:v>A.15 Relación con proveedores</c:v>
                </c:pt>
                <c:pt idx="11">
                  <c:v>A.16 Gestión de incidentes de seguridad de la información</c:v>
                </c:pt>
                <c:pt idx="12">
                  <c:v>A.17 Aspectos de seguridad de la información par la gestión de la continuidad del negocio</c:v>
                </c:pt>
                <c:pt idx="13">
                  <c:v>A.18 Cumplimiento</c:v>
                </c:pt>
              </c:strCache>
            </c:strRef>
          </c:cat>
          <c:val>
            <c:numRef>
              <c:f>'Resultados Madurez'!$G$2:$G$15</c:f>
              <c:numCache>
                <c:formatCode>General</c:formatCode>
                <c:ptCount val="14"/>
                <c:pt idx="0">
                  <c:v>5</c:v>
                </c:pt>
                <c:pt idx="1">
                  <c:v>5</c:v>
                </c:pt>
                <c:pt idx="2">
                  <c:v>5</c:v>
                </c:pt>
                <c:pt idx="3">
                  <c:v>5</c:v>
                </c:pt>
                <c:pt idx="4">
                  <c:v>5</c:v>
                </c:pt>
                <c:pt idx="5">
                  <c:v>5</c:v>
                </c:pt>
                <c:pt idx="6">
                  <c:v>5</c:v>
                </c:pt>
                <c:pt idx="7">
                  <c:v>5</c:v>
                </c:pt>
                <c:pt idx="8">
                  <c:v>5</c:v>
                </c:pt>
                <c:pt idx="9">
                  <c:v>5</c:v>
                </c:pt>
                <c:pt idx="10">
                  <c:v>5</c:v>
                </c:pt>
                <c:pt idx="11">
                  <c:v>5</c:v>
                </c:pt>
                <c:pt idx="12">
                  <c:v>5</c:v>
                </c:pt>
                <c:pt idx="13">
                  <c:v>5</c:v>
                </c:pt>
              </c:numCache>
            </c:numRef>
          </c:val>
          <c:extLst>
            <c:ext xmlns:c16="http://schemas.microsoft.com/office/drawing/2014/chart" uri="{C3380CC4-5D6E-409C-BE32-E72D297353CC}">
              <c16:uniqueId val="{00000000-C57B-4B75-9F9F-0CF40F9FC74B}"/>
            </c:ext>
          </c:extLst>
        </c:ser>
        <c:ser>
          <c:idx val="2"/>
          <c:order val="1"/>
          <c:tx>
            <c:v>Aceptable</c:v>
          </c:tx>
          <c:spPr>
            <a:solidFill>
              <a:schemeClr val="accent6">
                <a:lumMod val="60000"/>
                <a:lumOff val="40000"/>
              </a:schemeClr>
            </a:solidFill>
            <a:ln w="12700">
              <a:solidFill>
                <a:schemeClr val="tx1"/>
              </a:solidFill>
            </a:ln>
          </c:spPr>
          <c:cat>
            <c:strRef>
              <c:f>'Resultados Madurez'!$B$2:$B$15</c:f>
              <c:strCache>
                <c:ptCount val="14"/>
                <c:pt idx="0">
                  <c:v>A.5 Políticas de seguridad de la información</c:v>
                </c:pt>
                <c:pt idx="1">
                  <c:v>A.6 Organización de la seguridad de la información</c:v>
                </c:pt>
                <c:pt idx="2">
                  <c:v>A.7 Seguridad relativa a los RRHH</c:v>
                </c:pt>
                <c:pt idx="3">
                  <c:v>A.8 Gestión de activos</c:v>
                </c:pt>
                <c:pt idx="4">
                  <c:v>A.9 Control de acceso</c:v>
                </c:pt>
                <c:pt idx="5">
                  <c:v>A.10 Criptografía</c:v>
                </c:pt>
                <c:pt idx="6">
                  <c:v>A.11 Seguridad física y del entorno</c:v>
                </c:pt>
                <c:pt idx="7">
                  <c:v>A.12 Seguridad de las operaciones</c:v>
                </c:pt>
                <c:pt idx="8">
                  <c:v>A.13 Seguridad de las comunicaciones</c:v>
                </c:pt>
                <c:pt idx="9">
                  <c:v>A.14 Adquisición, desarrollo y mantenimiento de los sistemas de información</c:v>
                </c:pt>
                <c:pt idx="10">
                  <c:v>A.15 Relación con proveedores</c:v>
                </c:pt>
                <c:pt idx="11">
                  <c:v>A.16 Gestión de incidentes de seguridad de la información</c:v>
                </c:pt>
                <c:pt idx="12">
                  <c:v>A.17 Aspectos de seguridad de la información par la gestión de la continuidad del negocio</c:v>
                </c:pt>
                <c:pt idx="13">
                  <c:v>A.18 Cumplimiento</c:v>
                </c:pt>
              </c:strCache>
            </c:strRef>
          </c:cat>
          <c:val>
            <c:numRef>
              <c:f>'Resultados Madurez'!$H$2:$H$15</c:f>
              <c:numCache>
                <c:formatCode>General</c:formatCode>
                <c:ptCount val="14"/>
                <c:pt idx="0">
                  <c:v>4</c:v>
                </c:pt>
                <c:pt idx="1">
                  <c:v>4</c:v>
                </c:pt>
                <c:pt idx="2">
                  <c:v>4</c:v>
                </c:pt>
                <c:pt idx="3">
                  <c:v>4</c:v>
                </c:pt>
                <c:pt idx="4">
                  <c:v>4</c:v>
                </c:pt>
                <c:pt idx="5">
                  <c:v>4</c:v>
                </c:pt>
                <c:pt idx="6">
                  <c:v>4</c:v>
                </c:pt>
                <c:pt idx="7">
                  <c:v>4</c:v>
                </c:pt>
                <c:pt idx="8">
                  <c:v>4</c:v>
                </c:pt>
                <c:pt idx="9">
                  <c:v>4</c:v>
                </c:pt>
                <c:pt idx="10">
                  <c:v>4</c:v>
                </c:pt>
                <c:pt idx="11">
                  <c:v>4</c:v>
                </c:pt>
                <c:pt idx="12">
                  <c:v>4</c:v>
                </c:pt>
                <c:pt idx="13">
                  <c:v>4</c:v>
                </c:pt>
              </c:numCache>
            </c:numRef>
          </c:val>
          <c:extLst>
            <c:ext xmlns:c16="http://schemas.microsoft.com/office/drawing/2014/chart" uri="{C3380CC4-5D6E-409C-BE32-E72D297353CC}">
              <c16:uniqueId val="{00000001-C57B-4B75-9F9F-0CF40F9FC74B}"/>
            </c:ext>
          </c:extLst>
        </c:ser>
        <c:ser>
          <c:idx val="3"/>
          <c:order val="2"/>
          <c:tx>
            <c:v>Suficiente</c:v>
          </c:tx>
          <c:spPr>
            <a:solidFill>
              <a:srgbClr val="C00000"/>
            </a:solidFill>
            <a:ln w="12700">
              <a:solidFill>
                <a:schemeClr val="tx1"/>
              </a:solidFill>
            </a:ln>
          </c:spPr>
          <c:cat>
            <c:strRef>
              <c:f>'Resultados Madurez'!$B$2:$B$15</c:f>
              <c:strCache>
                <c:ptCount val="14"/>
                <c:pt idx="0">
                  <c:v>A.5 Políticas de seguridad de la información</c:v>
                </c:pt>
                <c:pt idx="1">
                  <c:v>A.6 Organización de la seguridad de la información</c:v>
                </c:pt>
                <c:pt idx="2">
                  <c:v>A.7 Seguridad relativa a los RRHH</c:v>
                </c:pt>
                <c:pt idx="3">
                  <c:v>A.8 Gestión de activos</c:v>
                </c:pt>
                <c:pt idx="4">
                  <c:v>A.9 Control de acceso</c:v>
                </c:pt>
                <c:pt idx="5">
                  <c:v>A.10 Criptografía</c:v>
                </c:pt>
                <c:pt idx="6">
                  <c:v>A.11 Seguridad física y del entorno</c:v>
                </c:pt>
                <c:pt idx="7">
                  <c:v>A.12 Seguridad de las operaciones</c:v>
                </c:pt>
                <c:pt idx="8">
                  <c:v>A.13 Seguridad de las comunicaciones</c:v>
                </c:pt>
                <c:pt idx="9">
                  <c:v>A.14 Adquisición, desarrollo y mantenimiento de los sistemas de información</c:v>
                </c:pt>
                <c:pt idx="10">
                  <c:v>A.15 Relación con proveedores</c:v>
                </c:pt>
                <c:pt idx="11">
                  <c:v>A.16 Gestión de incidentes de seguridad de la información</c:v>
                </c:pt>
                <c:pt idx="12">
                  <c:v>A.17 Aspectos de seguridad de la información par la gestión de la continuidad del negocio</c:v>
                </c:pt>
                <c:pt idx="13">
                  <c:v>A.18 Cumplimiento</c:v>
                </c:pt>
              </c:strCache>
            </c:strRef>
          </c:cat>
          <c:val>
            <c:numRef>
              <c:f>'Resultados Madurez'!$I$2:$I$15</c:f>
              <c:numCache>
                <c:formatCode>General</c:formatCode>
                <c:ptCount val="14"/>
                <c:pt idx="0">
                  <c:v>3</c:v>
                </c:pt>
                <c:pt idx="1">
                  <c:v>3</c:v>
                </c:pt>
                <c:pt idx="2">
                  <c:v>3</c:v>
                </c:pt>
                <c:pt idx="3">
                  <c:v>3</c:v>
                </c:pt>
                <c:pt idx="4">
                  <c:v>3</c:v>
                </c:pt>
                <c:pt idx="5">
                  <c:v>3</c:v>
                </c:pt>
                <c:pt idx="6">
                  <c:v>3</c:v>
                </c:pt>
                <c:pt idx="7">
                  <c:v>3</c:v>
                </c:pt>
                <c:pt idx="8">
                  <c:v>3</c:v>
                </c:pt>
                <c:pt idx="9">
                  <c:v>3</c:v>
                </c:pt>
                <c:pt idx="10">
                  <c:v>3</c:v>
                </c:pt>
                <c:pt idx="11">
                  <c:v>3</c:v>
                </c:pt>
                <c:pt idx="12">
                  <c:v>3</c:v>
                </c:pt>
                <c:pt idx="13">
                  <c:v>3</c:v>
                </c:pt>
              </c:numCache>
            </c:numRef>
          </c:val>
          <c:extLst>
            <c:ext xmlns:c16="http://schemas.microsoft.com/office/drawing/2014/chart" uri="{C3380CC4-5D6E-409C-BE32-E72D297353CC}">
              <c16:uniqueId val="{00000002-C57B-4B75-9F9F-0CF40F9FC74B}"/>
            </c:ext>
          </c:extLst>
        </c:ser>
        <c:ser>
          <c:idx val="4"/>
          <c:order val="3"/>
          <c:tx>
            <c:v>Mejorable</c:v>
          </c:tx>
          <c:cat>
            <c:strRef>
              <c:f>'Resultados Madurez'!$B$2:$B$15</c:f>
              <c:strCache>
                <c:ptCount val="14"/>
                <c:pt idx="0">
                  <c:v>A.5 Políticas de seguridad de la información</c:v>
                </c:pt>
                <c:pt idx="1">
                  <c:v>A.6 Organización de la seguridad de la información</c:v>
                </c:pt>
                <c:pt idx="2">
                  <c:v>A.7 Seguridad relativa a los RRHH</c:v>
                </c:pt>
                <c:pt idx="3">
                  <c:v>A.8 Gestión de activos</c:v>
                </c:pt>
                <c:pt idx="4">
                  <c:v>A.9 Control de acceso</c:v>
                </c:pt>
                <c:pt idx="5">
                  <c:v>A.10 Criptografía</c:v>
                </c:pt>
                <c:pt idx="6">
                  <c:v>A.11 Seguridad física y del entorno</c:v>
                </c:pt>
                <c:pt idx="7">
                  <c:v>A.12 Seguridad de las operaciones</c:v>
                </c:pt>
                <c:pt idx="8">
                  <c:v>A.13 Seguridad de las comunicaciones</c:v>
                </c:pt>
                <c:pt idx="9">
                  <c:v>A.14 Adquisición, desarrollo y mantenimiento de los sistemas de información</c:v>
                </c:pt>
                <c:pt idx="10">
                  <c:v>A.15 Relación con proveedores</c:v>
                </c:pt>
                <c:pt idx="11">
                  <c:v>A.16 Gestión de incidentes de seguridad de la información</c:v>
                </c:pt>
                <c:pt idx="12">
                  <c:v>A.17 Aspectos de seguridad de la información par la gestión de la continuidad del negocio</c:v>
                </c:pt>
                <c:pt idx="13">
                  <c:v>A.18 Cumplimiento</c:v>
                </c:pt>
              </c:strCache>
            </c:strRef>
          </c:cat>
          <c:val>
            <c:numRef>
              <c:f>'Resultados Madurez'!$J$2:$J$15</c:f>
              <c:numCache>
                <c:formatCode>General</c:formatCode>
                <c:ptCount val="14"/>
                <c:pt idx="0">
                  <c:v>2</c:v>
                </c:pt>
                <c:pt idx="1">
                  <c:v>2</c:v>
                </c:pt>
                <c:pt idx="2">
                  <c:v>2</c:v>
                </c:pt>
                <c:pt idx="3">
                  <c:v>2</c:v>
                </c:pt>
                <c:pt idx="4">
                  <c:v>2</c:v>
                </c:pt>
                <c:pt idx="5">
                  <c:v>2</c:v>
                </c:pt>
                <c:pt idx="6">
                  <c:v>2</c:v>
                </c:pt>
                <c:pt idx="7">
                  <c:v>2</c:v>
                </c:pt>
                <c:pt idx="8">
                  <c:v>2</c:v>
                </c:pt>
                <c:pt idx="9">
                  <c:v>2</c:v>
                </c:pt>
                <c:pt idx="10">
                  <c:v>2</c:v>
                </c:pt>
                <c:pt idx="11">
                  <c:v>2</c:v>
                </c:pt>
                <c:pt idx="12">
                  <c:v>2</c:v>
                </c:pt>
                <c:pt idx="13">
                  <c:v>2</c:v>
                </c:pt>
              </c:numCache>
            </c:numRef>
          </c:val>
          <c:extLst>
            <c:ext xmlns:c16="http://schemas.microsoft.com/office/drawing/2014/chart" uri="{C3380CC4-5D6E-409C-BE32-E72D297353CC}">
              <c16:uniqueId val="{00000003-C57B-4B75-9F9F-0CF40F9FC74B}"/>
            </c:ext>
          </c:extLst>
        </c:ser>
        <c:ser>
          <c:idx val="5"/>
          <c:order val="4"/>
          <c:tx>
            <c:v>Insuficiente</c:v>
          </c:tx>
          <c:cat>
            <c:strRef>
              <c:f>'Resultados Madurez'!$B$2:$B$15</c:f>
              <c:strCache>
                <c:ptCount val="14"/>
                <c:pt idx="0">
                  <c:v>A.5 Políticas de seguridad de la información</c:v>
                </c:pt>
                <c:pt idx="1">
                  <c:v>A.6 Organización de la seguridad de la información</c:v>
                </c:pt>
                <c:pt idx="2">
                  <c:v>A.7 Seguridad relativa a los RRHH</c:v>
                </c:pt>
                <c:pt idx="3">
                  <c:v>A.8 Gestión de activos</c:v>
                </c:pt>
                <c:pt idx="4">
                  <c:v>A.9 Control de acceso</c:v>
                </c:pt>
                <c:pt idx="5">
                  <c:v>A.10 Criptografía</c:v>
                </c:pt>
                <c:pt idx="6">
                  <c:v>A.11 Seguridad física y del entorno</c:v>
                </c:pt>
                <c:pt idx="7">
                  <c:v>A.12 Seguridad de las operaciones</c:v>
                </c:pt>
                <c:pt idx="8">
                  <c:v>A.13 Seguridad de las comunicaciones</c:v>
                </c:pt>
                <c:pt idx="9">
                  <c:v>A.14 Adquisición, desarrollo y mantenimiento de los sistemas de información</c:v>
                </c:pt>
                <c:pt idx="10">
                  <c:v>A.15 Relación con proveedores</c:v>
                </c:pt>
                <c:pt idx="11">
                  <c:v>A.16 Gestión de incidentes de seguridad de la información</c:v>
                </c:pt>
                <c:pt idx="12">
                  <c:v>A.17 Aspectos de seguridad de la información par la gestión de la continuidad del negocio</c:v>
                </c:pt>
                <c:pt idx="13">
                  <c:v>A.18 Cumplimiento</c:v>
                </c:pt>
              </c:strCache>
            </c:strRef>
          </c:cat>
          <c:val>
            <c:numRef>
              <c:f>'Resultados Madurez'!$K$2:$K$15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extLst>
            <c:ext xmlns:c16="http://schemas.microsoft.com/office/drawing/2014/chart" uri="{C3380CC4-5D6E-409C-BE32-E72D297353CC}">
              <c16:uniqueId val="{00000004-C57B-4B75-9F9F-0CF40F9FC74B}"/>
            </c:ext>
          </c:extLst>
        </c:ser>
        <c:ser>
          <c:idx val="1"/>
          <c:order val="5"/>
          <c:tx>
            <c:v>Obtenido</c:v>
          </c:tx>
          <c:spPr>
            <a:solidFill>
              <a:schemeClr val="accent4"/>
            </a:solidFill>
            <a:ln w="15875">
              <a:solidFill>
                <a:schemeClr val="tx1"/>
              </a:solidFill>
            </a:ln>
          </c:spPr>
          <c:cat>
            <c:strRef>
              <c:f>'Resultados Madurez'!$B$2:$B$15</c:f>
              <c:strCache>
                <c:ptCount val="14"/>
                <c:pt idx="0">
                  <c:v>A.5 Políticas de seguridad de la información</c:v>
                </c:pt>
                <c:pt idx="1">
                  <c:v>A.6 Organización de la seguridad de la información</c:v>
                </c:pt>
                <c:pt idx="2">
                  <c:v>A.7 Seguridad relativa a los RRHH</c:v>
                </c:pt>
                <c:pt idx="3">
                  <c:v>A.8 Gestión de activos</c:v>
                </c:pt>
                <c:pt idx="4">
                  <c:v>A.9 Control de acceso</c:v>
                </c:pt>
                <c:pt idx="5">
                  <c:v>A.10 Criptografía</c:v>
                </c:pt>
                <c:pt idx="6">
                  <c:v>A.11 Seguridad física y del entorno</c:v>
                </c:pt>
                <c:pt idx="7">
                  <c:v>A.12 Seguridad de las operaciones</c:v>
                </c:pt>
                <c:pt idx="8">
                  <c:v>A.13 Seguridad de las comunicaciones</c:v>
                </c:pt>
                <c:pt idx="9">
                  <c:v>A.14 Adquisición, desarrollo y mantenimiento de los sistemas de información</c:v>
                </c:pt>
                <c:pt idx="10">
                  <c:v>A.15 Relación con proveedores</c:v>
                </c:pt>
                <c:pt idx="11">
                  <c:v>A.16 Gestión de incidentes de seguridad de la información</c:v>
                </c:pt>
                <c:pt idx="12">
                  <c:v>A.17 Aspectos de seguridad de la información par la gestión de la continuidad del negocio</c:v>
                </c:pt>
                <c:pt idx="13">
                  <c:v>A.18 Cumplimiento</c:v>
                </c:pt>
              </c:strCache>
            </c:strRef>
          </c:cat>
          <c:val>
            <c:numRef>
              <c:f>'Resultados Madurez'!$E$2:$E$15</c:f>
              <c:numCache>
                <c:formatCode>General</c:formatCode>
                <c:ptCount val="14"/>
                <c:pt idx="0">
                  <c:v>5</c:v>
                </c:pt>
                <c:pt idx="1">
                  <c:v>3.5</c:v>
                </c:pt>
                <c:pt idx="2">
                  <c:v>3.5555555555555554</c:v>
                </c:pt>
                <c:pt idx="3">
                  <c:v>3.7222222222222219</c:v>
                </c:pt>
                <c:pt idx="4">
                  <c:v>3.6833333333333336</c:v>
                </c:pt>
                <c:pt idx="5">
                  <c:v>3.5</c:v>
                </c:pt>
                <c:pt idx="6">
                  <c:v>3.6944444444444446</c:v>
                </c:pt>
                <c:pt idx="7">
                  <c:v>4.3928571428571432</c:v>
                </c:pt>
                <c:pt idx="8">
                  <c:v>3.9583333333333335</c:v>
                </c:pt>
                <c:pt idx="9">
                  <c:v>2.5555555555555554</c:v>
                </c:pt>
                <c:pt idx="10">
                  <c:v>4.3333333333333339</c:v>
                </c:pt>
                <c:pt idx="11">
                  <c:v>4.2857142857142856</c:v>
                </c:pt>
                <c:pt idx="12">
                  <c:v>3.666666666666667</c:v>
                </c:pt>
                <c:pt idx="13">
                  <c:v>3.4333333333333336</c:v>
                </c:pt>
              </c:numCache>
            </c:numRef>
          </c:val>
          <c:extLst>
            <c:ext xmlns:c16="http://schemas.microsoft.com/office/drawing/2014/chart" uri="{C3380CC4-5D6E-409C-BE32-E72D297353CC}">
              <c16:uniqueId val="{00000005-C57B-4B75-9F9F-0CF40F9FC74B}"/>
            </c:ext>
          </c:extLst>
        </c:ser>
        <c:dLbls>
          <c:showLegendKey val="0"/>
          <c:showVal val="0"/>
          <c:showCatName val="0"/>
          <c:showSerName val="0"/>
          <c:showPercent val="0"/>
          <c:showBubbleSize val="0"/>
        </c:dLbls>
        <c:axId val="1039630960"/>
        <c:axId val="1040027872"/>
      </c:radarChart>
      <c:catAx>
        <c:axId val="1039630960"/>
        <c:scaling>
          <c:orientation val="minMax"/>
        </c:scaling>
        <c:delete val="0"/>
        <c:axPos val="b"/>
        <c:majorGridlines>
          <c:spPr>
            <a:ln w="6350">
              <a:solidFill>
                <a:sysClr val="windowText" lastClr="000000"/>
              </a:solidFill>
            </a:ln>
          </c:spPr>
        </c:majorGridlines>
        <c:numFmt formatCode="General" sourceLinked="1"/>
        <c:majorTickMark val="out"/>
        <c:minorTickMark val="none"/>
        <c:tickLblPos val="nextTo"/>
        <c:crossAx val="1040027872"/>
        <c:crosses val="autoZero"/>
        <c:auto val="0"/>
        <c:lblAlgn val="ctr"/>
        <c:lblOffset val="100"/>
        <c:noMultiLvlLbl val="0"/>
      </c:catAx>
      <c:valAx>
        <c:axId val="1040027872"/>
        <c:scaling>
          <c:orientation val="minMax"/>
          <c:max val="5"/>
        </c:scaling>
        <c:delete val="0"/>
        <c:axPos val="l"/>
        <c:majorGridlines/>
        <c:numFmt formatCode="General" sourceLinked="1"/>
        <c:majorTickMark val="none"/>
        <c:minorTickMark val="none"/>
        <c:tickLblPos val="nextTo"/>
        <c:spPr>
          <a:ln w="6350">
            <a:solidFill>
              <a:sysClr val="windowText" lastClr="000000"/>
            </a:solidFill>
          </a:ln>
        </c:spPr>
        <c:crossAx val="1039630960"/>
        <c:crosses val="autoZero"/>
        <c:crossBetween val="between"/>
      </c:valAx>
    </c:plotArea>
    <c:legend>
      <c:legendPos val="r"/>
      <c:overlay val="0"/>
    </c:legend>
    <c:plotVisOnly val="1"/>
    <c:dispBlanksAs val="gap"/>
    <c:showDLblsOverMax val="0"/>
  </c:chart>
  <c:spPr>
    <a:ln w="12700">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Análisis comparativo % madurez controles actuales y objetivo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bar"/>
        <c:grouping val="clustered"/>
        <c:varyColors val="0"/>
        <c:ser>
          <c:idx val="0"/>
          <c:order val="0"/>
          <c:tx>
            <c:v>Objetivo</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'Resultados Madurez'!$B$2:$B$15</c:f>
              <c:strCache>
                <c:ptCount val="14"/>
                <c:pt idx="0">
                  <c:v>A.5 Políticas de seguridad de la información</c:v>
                </c:pt>
                <c:pt idx="1">
                  <c:v>A.6 Organización de la seguridad de la información</c:v>
                </c:pt>
                <c:pt idx="2">
                  <c:v>A.7 Seguridad relativa a los RRHH</c:v>
                </c:pt>
                <c:pt idx="3">
                  <c:v>A.8 Gestión de activos</c:v>
                </c:pt>
                <c:pt idx="4">
                  <c:v>A.9 Control de acceso</c:v>
                </c:pt>
                <c:pt idx="5">
                  <c:v>A.10 Criptografía</c:v>
                </c:pt>
                <c:pt idx="6">
                  <c:v>A.11 Seguridad física y del entorno</c:v>
                </c:pt>
                <c:pt idx="7">
                  <c:v>A.12 Seguridad de las operaciones</c:v>
                </c:pt>
                <c:pt idx="8">
                  <c:v>A.13 Seguridad de las comunicaciones</c:v>
                </c:pt>
                <c:pt idx="9">
                  <c:v>A.14 Adquisición, desarrollo y mantenimiento de los sistemas de información</c:v>
                </c:pt>
                <c:pt idx="10">
                  <c:v>A.15 Relación con proveedores</c:v>
                </c:pt>
                <c:pt idx="11">
                  <c:v>A.16 Gestión de incidentes de seguridad de la información</c:v>
                </c:pt>
                <c:pt idx="12">
                  <c:v>A.17 Aspectos de seguridad de la información par la gestión de la continuidad del negocio</c:v>
                </c:pt>
                <c:pt idx="13">
                  <c:v>A.18 Cumplimiento</c:v>
                </c:pt>
              </c:strCache>
            </c:strRef>
          </c:cat>
          <c:val>
            <c:numRef>
              <c:f>'Resultados Madurez'!$C$2:$C$15</c:f>
              <c:numCache>
                <c:formatCode>0%</c:formatCode>
                <c:ptCount val="14"/>
                <c:pt idx="0">
                  <c:v>1</c:v>
                </c:pt>
                <c:pt idx="1">
                  <c:v>0.7</c:v>
                </c:pt>
                <c:pt idx="2">
                  <c:v>0.71111111111111103</c:v>
                </c:pt>
                <c:pt idx="3">
                  <c:v>0.74444444444444435</c:v>
                </c:pt>
                <c:pt idx="4">
                  <c:v>0.73666666666666669</c:v>
                </c:pt>
                <c:pt idx="5">
                  <c:v>0.7</c:v>
                </c:pt>
                <c:pt idx="6">
                  <c:v>0.73888888888888893</c:v>
                </c:pt>
                <c:pt idx="7">
                  <c:v>0.87857142857142867</c:v>
                </c:pt>
                <c:pt idx="8">
                  <c:v>0.79166666666666674</c:v>
                </c:pt>
                <c:pt idx="9">
                  <c:v>0.51111111111111107</c:v>
                </c:pt>
                <c:pt idx="10">
                  <c:v>0.86666666666666681</c:v>
                </c:pt>
                <c:pt idx="11">
                  <c:v>0.8571428571428571</c:v>
                </c:pt>
                <c:pt idx="12">
                  <c:v>0.73333333333333339</c:v>
                </c:pt>
                <c:pt idx="13">
                  <c:v>0.68666666666666676</c:v>
                </c:pt>
              </c:numCache>
            </c:numRef>
          </c:val>
          <c:extLst>
            <c:ext xmlns:c16="http://schemas.microsoft.com/office/drawing/2014/chart" uri="{C3380CC4-5D6E-409C-BE32-E72D297353CC}">
              <c16:uniqueId val="{00000000-0169-4772-9BD4-7680CD116548}"/>
            </c:ext>
          </c:extLst>
        </c:ser>
        <c:ser>
          <c:idx val="1"/>
          <c:order val="1"/>
          <c:tx>
            <c:v>Actual</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'Resultados Madurez'!$B$2:$B$15</c:f>
              <c:strCache>
                <c:ptCount val="14"/>
                <c:pt idx="0">
                  <c:v>A.5 Políticas de seguridad de la información</c:v>
                </c:pt>
                <c:pt idx="1">
                  <c:v>A.6 Organización de la seguridad de la información</c:v>
                </c:pt>
                <c:pt idx="2">
                  <c:v>A.7 Seguridad relativa a los RRHH</c:v>
                </c:pt>
                <c:pt idx="3">
                  <c:v>A.8 Gestión de activos</c:v>
                </c:pt>
                <c:pt idx="4">
                  <c:v>A.9 Control de acceso</c:v>
                </c:pt>
                <c:pt idx="5">
                  <c:v>A.10 Criptografía</c:v>
                </c:pt>
                <c:pt idx="6">
                  <c:v>A.11 Seguridad física y del entorno</c:v>
                </c:pt>
                <c:pt idx="7">
                  <c:v>A.12 Seguridad de las operaciones</c:v>
                </c:pt>
                <c:pt idx="8">
                  <c:v>A.13 Seguridad de las comunicaciones</c:v>
                </c:pt>
                <c:pt idx="9">
                  <c:v>A.14 Adquisición, desarrollo y mantenimiento de los sistemas de información</c:v>
                </c:pt>
                <c:pt idx="10">
                  <c:v>A.15 Relación con proveedores</c:v>
                </c:pt>
                <c:pt idx="11">
                  <c:v>A.16 Gestión de incidentes de seguridad de la información</c:v>
                </c:pt>
                <c:pt idx="12">
                  <c:v>A.17 Aspectos de seguridad de la información par la gestión de la continuidad del negocio</c:v>
                </c:pt>
                <c:pt idx="13">
                  <c:v>A.18 Cumplimiento</c:v>
                </c:pt>
              </c:strCache>
            </c:strRef>
          </c:cat>
          <c:val>
            <c:numRef>
              <c:f>'Resultados Madurez'!$D$2:$D$15</c:f>
              <c:numCache>
                <c:formatCode>0%</c:formatCode>
                <c:ptCount val="14"/>
                <c:pt idx="0">
                  <c:v>0</c:v>
                </c:pt>
                <c:pt idx="1">
                  <c:v>0.36</c:v>
                </c:pt>
                <c:pt idx="2">
                  <c:v>0.35555555555555557</c:v>
                </c:pt>
                <c:pt idx="3">
                  <c:v>0.17222222222222222</c:v>
                </c:pt>
                <c:pt idx="4">
                  <c:v>0.21833333333333335</c:v>
                </c:pt>
                <c:pt idx="5">
                  <c:v>0</c:v>
                </c:pt>
                <c:pt idx="6">
                  <c:v>0.62222222222222223</c:v>
                </c:pt>
                <c:pt idx="7">
                  <c:v>0.23571428571428571</c:v>
                </c:pt>
                <c:pt idx="8">
                  <c:v>0.2</c:v>
                </c:pt>
                <c:pt idx="9">
                  <c:v>0.19259259259259259</c:v>
                </c:pt>
                <c:pt idx="10">
                  <c:v>0.76666666666666661</c:v>
                </c:pt>
                <c:pt idx="11">
                  <c:v>2.8571428571428571E-2</c:v>
                </c:pt>
                <c:pt idx="12">
                  <c:v>0.16666666666666669</c:v>
                </c:pt>
                <c:pt idx="13">
                  <c:v>0.18666666666666668</c:v>
                </c:pt>
              </c:numCache>
            </c:numRef>
          </c:val>
          <c:extLst>
            <c:ext xmlns:c16="http://schemas.microsoft.com/office/drawing/2014/chart" uri="{C3380CC4-5D6E-409C-BE32-E72D297353CC}">
              <c16:uniqueId val="{00000001-0169-4772-9BD4-7680CD116548}"/>
            </c:ext>
          </c:extLst>
        </c:ser>
        <c:dLbls>
          <c:dLblPos val="inEnd"/>
          <c:showLegendKey val="0"/>
          <c:showVal val="1"/>
          <c:showCatName val="0"/>
          <c:showSerName val="0"/>
          <c:showPercent val="0"/>
          <c:showBubbleSize val="0"/>
        </c:dLbls>
        <c:gapWidth val="182"/>
        <c:axId val="675063160"/>
        <c:axId val="675066768"/>
      </c:barChart>
      <c:catAx>
        <c:axId val="6750631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75066768"/>
        <c:crosses val="autoZero"/>
        <c:auto val="1"/>
        <c:lblAlgn val="ctr"/>
        <c:lblOffset val="100"/>
        <c:noMultiLvlLbl val="0"/>
      </c:catAx>
      <c:valAx>
        <c:axId val="675066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75063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Comparativa %</a:t>
            </a:r>
            <a:r>
              <a:rPr lang="es-ES" baseline="0"/>
              <a:t> controles implantados</a:t>
            </a:r>
            <a:endParaRPr lang="es-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bar"/>
        <c:grouping val="clustered"/>
        <c:varyColors val="0"/>
        <c:ser>
          <c:idx val="0"/>
          <c:order val="0"/>
          <c:tx>
            <c:v>Objetivo</c:v>
          </c:tx>
          <c:spPr>
            <a:solidFill>
              <a:schemeClr val="accent1"/>
            </a:solidFill>
            <a:ln>
              <a:noFill/>
            </a:ln>
            <a:effectLst/>
          </c:spPr>
          <c:invertIfNegative val="0"/>
          <c:cat>
            <c:strRef>
              <c:f>'Resultados Controles Impl'!$A$3:$A$16</c:f>
              <c:strCache>
                <c:ptCount val="14"/>
                <c:pt idx="0">
                  <c:v>5. Políticas de Seguridad</c:v>
                </c:pt>
                <c:pt idx="1">
                  <c:v>6. Organización de la Seguridad</c:v>
                </c:pt>
                <c:pt idx="2">
                  <c:v>7. Seguridad RRHH</c:v>
                </c:pt>
                <c:pt idx="3">
                  <c:v>8. Gestión de Activos</c:v>
                </c:pt>
                <c:pt idx="4">
                  <c:v>9. Control de Accesos</c:v>
                </c:pt>
                <c:pt idx="5">
                  <c:v>10. Criptografía</c:v>
                </c:pt>
                <c:pt idx="6">
                  <c:v>11. Seguridad Física y del entorno</c:v>
                </c:pt>
                <c:pt idx="7">
                  <c:v>12. Seguridad de las Operaciones</c:v>
                </c:pt>
                <c:pt idx="8">
                  <c:v>13. Seguridad de las Comunicaciones</c:v>
                </c:pt>
                <c:pt idx="9">
                  <c:v>14. Adquisición, desarrollo, y mantenimiento.</c:v>
                </c:pt>
                <c:pt idx="10">
                  <c:v>15. Relación con los proveedores</c:v>
                </c:pt>
                <c:pt idx="11">
                  <c:v>16. Gestión de Incidentes</c:v>
                </c:pt>
                <c:pt idx="12">
                  <c:v>17. Gestión de la Continuidad del Negocio</c:v>
                </c:pt>
                <c:pt idx="13">
                  <c:v>18. Cumplimiento</c:v>
                </c:pt>
              </c:strCache>
            </c:strRef>
          </c:cat>
          <c:val>
            <c:numRef>
              <c:f>'Resultados Controles Impl'!$B$3:$B$16</c:f>
              <c:numCache>
                <c:formatCode>0%</c:formatCode>
                <c:ptCount val="14"/>
                <c:pt idx="0">
                  <c:v>1</c:v>
                </c:pt>
                <c:pt idx="1">
                  <c:v>0.8571428571428571</c:v>
                </c:pt>
                <c:pt idx="2">
                  <c:v>0.83333333333333337</c:v>
                </c:pt>
                <c:pt idx="3">
                  <c:v>0.8</c:v>
                </c:pt>
                <c:pt idx="4">
                  <c:v>0.7857142857142857</c:v>
                </c:pt>
                <c:pt idx="5">
                  <c:v>1</c:v>
                </c:pt>
                <c:pt idx="6">
                  <c:v>0.8</c:v>
                </c:pt>
                <c:pt idx="7">
                  <c:v>0.7142857142857143</c:v>
                </c:pt>
                <c:pt idx="8">
                  <c:v>0.8571428571428571</c:v>
                </c:pt>
                <c:pt idx="9">
                  <c:v>0.8</c:v>
                </c:pt>
                <c:pt idx="10">
                  <c:v>1</c:v>
                </c:pt>
                <c:pt idx="11">
                  <c:v>1</c:v>
                </c:pt>
                <c:pt idx="12">
                  <c:v>1</c:v>
                </c:pt>
                <c:pt idx="13">
                  <c:v>0.875</c:v>
                </c:pt>
              </c:numCache>
            </c:numRef>
          </c:val>
          <c:extLst>
            <c:ext xmlns:c16="http://schemas.microsoft.com/office/drawing/2014/chart" uri="{C3380CC4-5D6E-409C-BE32-E72D297353CC}">
              <c16:uniqueId val="{00000000-10D9-4B07-8CB2-2AF82FBE2E5D}"/>
            </c:ext>
          </c:extLst>
        </c:ser>
        <c:ser>
          <c:idx val="1"/>
          <c:order val="1"/>
          <c:tx>
            <c:v>Actual</c:v>
          </c:tx>
          <c:spPr>
            <a:solidFill>
              <a:schemeClr val="accent2"/>
            </a:solidFill>
            <a:ln>
              <a:noFill/>
            </a:ln>
            <a:effectLst/>
          </c:spPr>
          <c:invertIfNegative val="0"/>
          <c:cat>
            <c:strRef>
              <c:f>'Resultados Controles Impl'!$A$3:$A$16</c:f>
              <c:strCache>
                <c:ptCount val="14"/>
                <c:pt idx="0">
                  <c:v>5. Políticas de Seguridad</c:v>
                </c:pt>
                <c:pt idx="1">
                  <c:v>6. Organización de la Seguridad</c:v>
                </c:pt>
                <c:pt idx="2">
                  <c:v>7. Seguridad RRHH</c:v>
                </c:pt>
                <c:pt idx="3">
                  <c:v>8. Gestión de Activos</c:v>
                </c:pt>
                <c:pt idx="4">
                  <c:v>9. Control de Accesos</c:v>
                </c:pt>
                <c:pt idx="5">
                  <c:v>10. Criptografía</c:v>
                </c:pt>
                <c:pt idx="6">
                  <c:v>11. Seguridad Física y del entorno</c:v>
                </c:pt>
                <c:pt idx="7">
                  <c:v>12. Seguridad de las Operaciones</c:v>
                </c:pt>
                <c:pt idx="8">
                  <c:v>13. Seguridad de las Comunicaciones</c:v>
                </c:pt>
                <c:pt idx="9">
                  <c:v>14. Adquisición, desarrollo, y mantenimiento.</c:v>
                </c:pt>
                <c:pt idx="10">
                  <c:v>15. Relación con los proveedores</c:v>
                </c:pt>
                <c:pt idx="11">
                  <c:v>16. Gestión de Incidentes</c:v>
                </c:pt>
                <c:pt idx="12">
                  <c:v>17. Gestión de la Continuidad del Negocio</c:v>
                </c:pt>
                <c:pt idx="13">
                  <c:v>18. Cumplimiento</c:v>
                </c:pt>
              </c:strCache>
            </c:strRef>
          </c:cat>
          <c:val>
            <c:numRef>
              <c:f>'Resultados Controles Impl'!$C$3:$C$16</c:f>
              <c:numCache>
                <c:formatCode>0%</c:formatCode>
                <c:ptCount val="14"/>
                <c:pt idx="0">
                  <c:v>0</c:v>
                </c:pt>
                <c:pt idx="1">
                  <c:v>0.42857142857142855</c:v>
                </c:pt>
                <c:pt idx="2">
                  <c:v>0.33333333333333331</c:v>
                </c:pt>
                <c:pt idx="3">
                  <c:v>0</c:v>
                </c:pt>
                <c:pt idx="4">
                  <c:v>7.1428571428571425E-2</c:v>
                </c:pt>
                <c:pt idx="5">
                  <c:v>0</c:v>
                </c:pt>
                <c:pt idx="6">
                  <c:v>0.66666666666666663</c:v>
                </c:pt>
                <c:pt idx="7">
                  <c:v>7.1428571428571425E-2</c:v>
                </c:pt>
                <c:pt idx="8">
                  <c:v>0</c:v>
                </c:pt>
                <c:pt idx="9">
                  <c:v>0</c:v>
                </c:pt>
                <c:pt idx="10">
                  <c:v>1</c:v>
                </c:pt>
                <c:pt idx="11">
                  <c:v>0</c:v>
                </c:pt>
                <c:pt idx="12">
                  <c:v>0.25</c:v>
                </c:pt>
                <c:pt idx="13">
                  <c:v>0.125</c:v>
                </c:pt>
              </c:numCache>
            </c:numRef>
          </c:val>
          <c:extLst>
            <c:ext xmlns:c16="http://schemas.microsoft.com/office/drawing/2014/chart" uri="{C3380CC4-5D6E-409C-BE32-E72D297353CC}">
              <c16:uniqueId val="{00000001-10D9-4B07-8CB2-2AF82FBE2E5D}"/>
            </c:ext>
          </c:extLst>
        </c:ser>
        <c:dLbls>
          <c:showLegendKey val="0"/>
          <c:showVal val="0"/>
          <c:showCatName val="0"/>
          <c:showSerName val="0"/>
          <c:showPercent val="0"/>
          <c:showBubbleSize val="0"/>
        </c:dLbls>
        <c:gapWidth val="182"/>
        <c:axId val="732421256"/>
        <c:axId val="732421584"/>
      </c:barChart>
      <c:catAx>
        <c:axId val="7324212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32421584"/>
        <c:crosses val="autoZero"/>
        <c:auto val="1"/>
        <c:lblAlgn val="ctr"/>
        <c:lblOffset val="100"/>
        <c:noMultiLvlLbl val="0"/>
      </c:catAx>
      <c:valAx>
        <c:axId val="732421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32421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11</xdr:col>
      <xdr:colOff>444953</xdr:colOff>
      <xdr:row>19</xdr:row>
      <xdr:rowOff>93209</xdr:rowOff>
    </xdr:from>
    <xdr:to>
      <xdr:col>14</xdr:col>
      <xdr:colOff>1441014</xdr:colOff>
      <xdr:row>42</xdr:row>
      <xdr:rowOff>14208</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449036</xdr:colOff>
      <xdr:row>19</xdr:row>
      <xdr:rowOff>23981</xdr:rowOff>
    </xdr:from>
    <xdr:to>
      <xdr:col>5</xdr:col>
      <xdr:colOff>2121866</xdr:colOff>
      <xdr:row>43</xdr:row>
      <xdr:rowOff>103753</xdr:rowOff>
    </xdr:to>
    <xdr:graphicFrame macro="">
      <xdr:nvGraphicFramePr>
        <xdr:cNvPr id="5" name="Gráfico 4">
          <a:extLst>
            <a:ext uri="{FF2B5EF4-FFF2-40B4-BE49-F238E27FC236}">
              <a16:creationId xmlns:a16="http://schemas.microsoft.com/office/drawing/2014/main" id="{3FEDE63C-8551-40A1-8A31-CDC9EF7DDD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172639</xdr:colOff>
      <xdr:row>18</xdr:row>
      <xdr:rowOff>158352</xdr:rowOff>
    </xdr:from>
    <xdr:to>
      <xdr:col>4</xdr:col>
      <xdr:colOff>404812</xdr:colOff>
      <xdr:row>44</xdr:row>
      <xdr:rowOff>35718</xdr:rowOff>
    </xdr:to>
    <xdr:graphicFrame macro="">
      <xdr:nvGraphicFramePr>
        <xdr:cNvPr id="3" name="Gráfico 2">
          <a:extLst>
            <a:ext uri="{FF2B5EF4-FFF2-40B4-BE49-F238E27FC236}">
              <a16:creationId xmlns:a16="http://schemas.microsoft.com/office/drawing/2014/main" id="{F0042BB6-65BE-44F0-9B64-C66B4B2361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753DF-7D2A-486D-AC9A-48C303DA793E}">
  <dimension ref="A1:B38"/>
  <sheetViews>
    <sheetView tabSelected="1" zoomScale="60" zoomScaleNormal="60" workbookViewId="0">
      <selection activeCell="G31" sqref="G31"/>
    </sheetView>
  </sheetViews>
  <sheetFormatPr baseColWidth="10" defaultRowHeight="15"/>
  <cols>
    <col min="1" max="1" width="59.7109375" customWidth="1"/>
    <col min="2" max="2" width="71.7109375" customWidth="1"/>
  </cols>
  <sheetData>
    <row r="1" spans="1:2" ht="63" customHeight="1" thickBot="1">
      <c r="A1" s="56" t="s">
        <v>329</v>
      </c>
      <c r="B1" s="57"/>
    </row>
    <row r="2" spans="1:2" ht="45">
      <c r="A2" s="53" t="s">
        <v>330</v>
      </c>
      <c r="B2" s="34" t="s">
        <v>331</v>
      </c>
    </row>
    <row r="3" spans="1:2">
      <c r="A3" s="54"/>
      <c r="B3" s="35" t="s">
        <v>332</v>
      </c>
    </row>
    <row r="4" spans="1:2">
      <c r="A4" s="54"/>
      <c r="B4" s="35" t="s">
        <v>333</v>
      </c>
    </row>
    <row r="5" spans="1:2" ht="30">
      <c r="A5" s="54"/>
      <c r="B5" s="35" t="s">
        <v>334</v>
      </c>
    </row>
    <row r="6" spans="1:2" ht="30.75" thickBot="1">
      <c r="A6" s="55"/>
      <c r="B6" s="36" t="s">
        <v>335</v>
      </c>
    </row>
    <row r="7" spans="1:2" ht="60">
      <c r="A7" s="53" t="s">
        <v>336</v>
      </c>
      <c r="B7" s="34" t="s">
        <v>337</v>
      </c>
    </row>
    <row r="8" spans="1:2">
      <c r="A8" s="54"/>
      <c r="B8" s="35" t="s">
        <v>338</v>
      </c>
    </row>
    <row r="9" spans="1:2" ht="30">
      <c r="A9" s="54"/>
      <c r="B9" s="35" t="s">
        <v>339</v>
      </c>
    </row>
    <row r="10" spans="1:2">
      <c r="A10" s="54"/>
      <c r="B10" s="35" t="s">
        <v>340</v>
      </c>
    </row>
    <row r="11" spans="1:2" ht="30">
      <c r="A11" s="54"/>
      <c r="B11" s="35" t="s">
        <v>341</v>
      </c>
    </row>
    <row r="12" spans="1:2">
      <c r="A12" s="54"/>
      <c r="B12" s="34"/>
    </row>
    <row r="13" spans="1:2">
      <c r="A13" s="54"/>
      <c r="B13" s="34" t="s">
        <v>342</v>
      </c>
    </row>
    <row r="14" spans="1:2">
      <c r="A14" s="54"/>
      <c r="B14" s="35" t="s">
        <v>343</v>
      </c>
    </row>
    <row r="15" spans="1:2">
      <c r="A15" s="54"/>
      <c r="B15" s="35" t="s">
        <v>344</v>
      </c>
    </row>
    <row r="16" spans="1:2">
      <c r="A16" s="54"/>
      <c r="B16" s="35" t="s">
        <v>345</v>
      </c>
    </row>
    <row r="17" spans="1:2" ht="30">
      <c r="A17" s="54"/>
      <c r="B17" s="35" t="s">
        <v>346</v>
      </c>
    </row>
    <row r="18" spans="1:2" ht="15.75" thickBot="1">
      <c r="A18" s="55"/>
      <c r="B18" s="36" t="s">
        <v>347</v>
      </c>
    </row>
    <row r="19" spans="1:2">
      <c r="A19" s="53" t="s">
        <v>348</v>
      </c>
      <c r="B19" s="35" t="s">
        <v>349</v>
      </c>
    </row>
    <row r="20" spans="1:2" ht="15.75" thickBot="1">
      <c r="A20" s="55"/>
      <c r="B20" s="36" t="s">
        <v>350</v>
      </c>
    </row>
    <row r="21" spans="1:2" ht="30">
      <c r="A21" s="53" t="s">
        <v>351</v>
      </c>
      <c r="B21" s="35" t="s">
        <v>352</v>
      </c>
    </row>
    <row r="22" spans="1:2" ht="15.75" thickBot="1">
      <c r="A22" s="55"/>
      <c r="B22" s="36" t="s">
        <v>353</v>
      </c>
    </row>
    <row r="23" spans="1:2" ht="30">
      <c r="A23" s="53" t="s">
        <v>354</v>
      </c>
      <c r="B23" s="35" t="s">
        <v>355</v>
      </c>
    </row>
    <row r="24" spans="1:2">
      <c r="A24" s="54"/>
      <c r="B24" s="35" t="s">
        <v>356</v>
      </c>
    </row>
    <row r="25" spans="1:2">
      <c r="A25" s="54"/>
      <c r="B25" s="35" t="s">
        <v>357</v>
      </c>
    </row>
    <row r="26" spans="1:2" ht="15.75" thickBot="1">
      <c r="A26" s="55"/>
      <c r="B26" s="36" t="s">
        <v>358</v>
      </c>
    </row>
    <row r="27" spans="1:2" ht="15.75" thickBot="1">
      <c r="A27" s="37" t="s">
        <v>359</v>
      </c>
      <c r="B27" s="38" t="s">
        <v>360</v>
      </c>
    </row>
    <row r="28" spans="1:2">
      <c r="A28" s="53" t="s">
        <v>361</v>
      </c>
      <c r="B28" s="35" t="s">
        <v>362</v>
      </c>
    </row>
    <row r="29" spans="1:2">
      <c r="A29" s="54"/>
      <c r="B29" s="35" t="s">
        <v>363</v>
      </c>
    </row>
    <row r="30" spans="1:2">
      <c r="A30" s="54"/>
      <c r="B30" s="35" t="s">
        <v>364</v>
      </c>
    </row>
    <row r="31" spans="1:2">
      <c r="A31" s="54"/>
      <c r="B31" s="35" t="s">
        <v>365</v>
      </c>
    </row>
    <row r="32" spans="1:2" ht="15.75" thickBot="1">
      <c r="A32" s="55"/>
      <c r="B32" s="36" t="s">
        <v>366</v>
      </c>
    </row>
    <row r="33" spans="1:2">
      <c r="A33" s="53" t="s">
        <v>367</v>
      </c>
      <c r="B33" s="35" t="s">
        <v>368</v>
      </c>
    </row>
    <row r="34" spans="1:2">
      <c r="A34" s="54"/>
      <c r="B34" s="35" t="s">
        <v>369</v>
      </c>
    </row>
    <row r="35" spans="1:2">
      <c r="A35" s="54"/>
      <c r="B35" s="35" t="s">
        <v>370</v>
      </c>
    </row>
    <row r="36" spans="1:2" ht="15.75" thickBot="1">
      <c r="A36" s="55"/>
      <c r="B36" s="36" t="s">
        <v>371</v>
      </c>
    </row>
    <row r="37" spans="1:2">
      <c r="A37" s="53" t="s">
        <v>372</v>
      </c>
      <c r="B37" s="35" t="s">
        <v>373</v>
      </c>
    </row>
    <row r="38" spans="1:2" ht="15.75" thickBot="1">
      <c r="A38" s="55"/>
      <c r="B38" s="36" t="s">
        <v>374</v>
      </c>
    </row>
  </sheetData>
  <mergeCells count="9">
    <mergeCell ref="A28:A32"/>
    <mergeCell ref="A33:A36"/>
    <mergeCell ref="A37:A38"/>
    <mergeCell ref="A1:B1"/>
    <mergeCell ref="A2:A6"/>
    <mergeCell ref="A7:A18"/>
    <mergeCell ref="A19:A20"/>
    <mergeCell ref="A21:A22"/>
    <mergeCell ref="A23:A2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BE0B5-EE56-4318-996C-58F2639AB73A}">
  <dimension ref="A1:B27"/>
  <sheetViews>
    <sheetView workbookViewId="0">
      <selection sqref="A1:B1"/>
    </sheetView>
  </sheetViews>
  <sheetFormatPr baseColWidth="10" defaultRowHeight="15"/>
  <cols>
    <col min="1" max="1" width="22" customWidth="1"/>
    <col min="2" max="2" width="38.5703125" customWidth="1"/>
  </cols>
  <sheetData>
    <row r="1" spans="1:2" ht="78.75" customHeight="1" thickBot="1">
      <c r="A1" s="56" t="s">
        <v>513</v>
      </c>
      <c r="B1" s="57"/>
    </row>
    <row r="2" spans="1:2" ht="75.75" thickBot="1">
      <c r="A2" s="39" t="s">
        <v>330</v>
      </c>
      <c r="B2" s="38" t="s">
        <v>514</v>
      </c>
    </row>
    <row r="3" spans="1:2" ht="90">
      <c r="A3" s="53" t="s">
        <v>336</v>
      </c>
      <c r="B3" s="34" t="s">
        <v>515</v>
      </c>
    </row>
    <row r="4" spans="1:2" ht="90.75" thickBot="1">
      <c r="A4" s="55"/>
      <c r="B4" s="38" t="s">
        <v>516</v>
      </c>
    </row>
    <row r="5" spans="1:2" ht="30">
      <c r="A5" s="53" t="s">
        <v>348</v>
      </c>
      <c r="B5" s="35" t="s">
        <v>517</v>
      </c>
    </row>
    <row r="6" spans="1:2">
      <c r="A6" s="54"/>
      <c r="B6" s="35" t="s">
        <v>518</v>
      </c>
    </row>
    <row r="7" spans="1:2" ht="45.75" thickBot="1">
      <c r="A7" s="55"/>
      <c r="B7" s="45" t="s">
        <v>519</v>
      </c>
    </row>
    <row r="8" spans="1:2" ht="30.75" thickBot="1">
      <c r="A8" s="39" t="s">
        <v>351</v>
      </c>
      <c r="B8" s="44" t="s">
        <v>499</v>
      </c>
    </row>
    <row r="9" spans="1:2" ht="60">
      <c r="A9" s="53" t="s">
        <v>354</v>
      </c>
      <c r="B9" s="35" t="s">
        <v>520</v>
      </c>
    </row>
    <row r="10" spans="1:2" ht="90">
      <c r="A10" s="54"/>
      <c r="B10" s="43" t="s">
        <v>521</v>
      </c>
    </row>
    <row r="11" spans="1:2" ht="60">
      <c r="A11" s="54"/>
      <c r="B11" s="35" t="s">
        <v>522</v>
      </c>
    </row>
    <row r="12" spans="1:2" ht="75">
      <c r="A12" s="54"/>
      <c r="B12" s="35" t="s">
        <v>523</v>
      </c>
    </row>
    <row r="13" spans="1:2" ht="15.75" thickBot="1">
      <c r="A13" s="55"/>
      <c r="B13" s="44"/>
    </row>
    <row r="14" spans="1:2">
      <c r="A14" s="53" t="s">
        <v>359</v>
      </c>
      <c r="B14" s="43" t="s">
        <v>524</v>
      </c>
    </row>
    <row r="15" spans="1:2">
      <c r="A15" s="54"/>
      <c r="B15" s="43" t="s">
        <v>525</v>
      </c>
    </row>
    <row r="16" spans="1:2">
      <c r="A16" s="54"/>
      <c r="B16" s="43" t="s">
        <v>526</v>
      </c>
    </row>
    <row r="17" spans="1:2" ht="30.75" thickBot="1">
      <c r="A17" s="55"/>
      <c r="B17" s="45" t="s">
        <v>527</v>
      </c>
    </row>
    <row r="18" spans="1:2">
      <c r="A18" s="53" t="s">
        <v>361</v>
      </c>
      <c r="B18" s="35" t="s">
        <v>528</v>
      </c>
    </row>
    <row r="19" spans="1:2">
      <c r="A19" s="54"/>
      <c r="B19" s="35" t="s">
        <v>364</v>
      </c>
    </row>
    <row r="20" spans="1:2" ht="15.75" thickBot="1">
      <c r="A20" s="55"/>
      <c r="B20" s="45" t="s">
        <v>529</v>
      </c>
    </row>
    <row r="21" spans="1:2" ht="30">
      <c r="A21" s="53" t="s">
        <v>367</v>
      </c>
      <c r="B21" s="35" t="s">
        <v>368</v>
      </c>
    </row>
    <row r="22" spans="1:2">
      <c r="A22" s="54"/>
      <c r="B22" s="35" t="s">
        <v>369</v>
      </c>
    </row>
    <row r="23" spans="1:2" ht="30">
      <c r="A23" s="54"/>
      <c r="B23" s="43" t="s">
        <v>392</v>
      </c>
    </row>
    <row r="24" spans="1:2" ht="15.75" thickBot="1">
      <c r="A24" s="55"/>
      <c r="B24" s="45" t="s">
        <v>371</v>
      </c>
    </row>
    <row r="25" spans="1:2" ht="30">
      <c r="A25" s="53" t="s">
        <v>372</v>
      </c>
      <c r="B25" s="35" t="s">
        <v>490</v>
      </c>
    </row>
    <row r="26" spans="1:2">
      <c r="A26" s="54"/>
      <c r="B26" s="35" t="s">
        <v>491</v>
      </c>
    </row>
    <row r="27" spans="1:2" ht="30.75" thickBot="1">
      <c r="A27" s="55"/>
      <c r="B27" s="36" t="s">
        <v>512</v>
      </c>
    </row>
  </sheetData>
  <mergeCells count="8">
    <mergeCell ref="A21:A24"/>
    <mergeCell ref="A25:A27"/>
    <mergeCell ref="A1:B1"/>
    <mergeCell ref="A3:A4"/>
    <mergeCell ref="A5:A7"/>
    <mergeCell ref="A9:A13"/>
    <mergeCell ref="A14:A17"/>
    <mergeCell ref="A18:A2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546B7-FEF5-4865-8063-2C8E44E24F23}">
  <dimension ref="A1:B24"/>
  <sheetViews>
    <sheetView workbookViewId="0">
      <selection sqref="A1:B1"/>
    </sheetView>
  </sheetViews>
  <sheetFormatPr baseColWidth="10" defaultRowHeight="15"/>
  <cols>
    <col min="1" max="1" width="34.42578125" customWidth="1"/>
    <col min="2" max="2" width="48.28515625" customWidth="1"/>
  </cols>
  <sheetData>
    <row r="1" spans="1:2" ht="47.25" customHeight="1" thickBot="1">
      <c r="A1" s="56" t="s">
        <v>530</v>
      </c>
      <c r="B1" s="57"/>
    </row>
    <row r="2" spans="1:2" ht="45.75" thickBot="1">
      <c r="A2" s="39" t="s">
        <v>330</v>
      </c>
      <c r="B2" s="38" t="s">
        <v>531</v>
      </c>
    </row>
    <row r="3" spans="1:2" ht="30">
      <c r="A3" s="53" t="s">
        <v>336</v>
      </c>
      <c r="B3" s="34" t="s">
        <v>532</v>
      </c>
    </row>
    <row r="4" spans="1:2" ht="60">
      <c r="A4" s="54"/>
      <c r="B4" s="35" t="s">
        <v>533</v>
      </c>
    </row>
    <row r="5" spans="1:2" ht="45">
      <c r="A5" s="54"/>
      <c r="B5" s="35" t="s">
        <v>534</v>
      </c>
    </row>
    <row r="6" spans="1:2" ht="30.75" thickBot="1">
      <c r="A6" s="55"/>
      <c r="B6" s="36" t="s">
        <v>535</v>
      </c>
    </row>
    <row r="7" spans="1:2">
      <c r="A7" s="53" t="s">
        <v>348</v>
      </c>
      <c r="B7" s="35" t="s">
        <v>536</v>
      </c>
    </row>
    <row r="8" spans="1:2">
      <c r="A8" s="54"/>
      <c r="B8" s="35" t="s">
        <v>537</v>
      </c>
    </row>
    <row r="9" spans="1:2" ht="30.75" thickBot="1">
      <c r="A9" s="55"/>
      <c r="B9" s="36" t="s">
        <v>538</v>
      </c>
    </row>
    <row r="10" spans="1:2" ht="30.75" thickBot="1">
      <c r="A10" s="39" t="s">
        <v>351</v>
      </c>
      <c r="B10" s="44" t="s">
        <v>499</v>
      </c>
    </row>
    <row r="11" spans="1:2" ht="30.75" thickBot="1">
      <c r="A11" s="39" t="s">
        <v>354</v>
      </c>
      <c r="B11" s="44" t="s">
        <v>539</v>
      </c>
    </row>
    <row r="12" spans="1:2">
      <c r="A12" s="53" t="s">
        <v>359</v>
      </c>
      <c r="B12" s="43" t="s">
        <v>540</v>
      </c>
    </row>
    <row r="13" spans="1:2">
      <c r="A13" s="54"/>
      <c r="B13" s="43" t="s">
        <v>541</v>
      </c>
    </row>
    <row r="14" spans="1:2" ht="30">
      <c r="A14" s="54"/>
      <c r="B14" s="43" t="s">
        <v>542</v>
      </c>
    </row>
    <row r="15" spans="1:2" ht="30">
      <c r="A15" s="54"/>
      <c r="B15" s="43" t="s">
        <v>510</v>
      </c>
    </row>
    <row r="16" spans="1:2" ht="15.75" thickBot="1">
      <c r="A16" s="55"/>
      <c r="B16" s="45" t="s">
        <v>543</v>
      </c>
    </row>
    <row r="17" spans="1:2">
      <c r="A17" s="53" t="s">
        <v>361</v>
      </c>
      <c r="B17" s="43" t="s">
        <v>363</v>
      </c>
    </row>
    <row r="18" spans="1:2" ht="15.75" thickBot="1">
      <c r="A18" s="55"/>
      <c r="B18" s="45" t="s">
        <v>544</v>
      </c>
    </row>
    <row r="19" spans="1:2">
      <c r="A19" s="53" t="s">
        <v>367</v>
      </c>
      <c r="B19" s="35" t="s">
        <v>368</v>
      </c>
    </row>
    <row r="20" spans="1:2">
      <c r="A20" s="54"/>
      <c r="B20" s="35" t="s">
        <v>369</v>
      </c>
    </row>
    <row r="21" spans="1:2">
      <c r="A21" s="54"/>
      <c r="B21" s="43" t="s">
        <v>392</v>
      </c>
    </row>
    <row r="22" spans="1:2" ht="15.75" thickBot="1">
      <c r="A22" s="55"/>
      <c r="B22" s="45" t="s">
        <v>371</v>
      </c>
    </row>
    <row r="23" spans="1:2">
      <c r="A23" s="53" t="s">
        <v>372</v>
      </c>
      <c r="B23" s="35" t="s">
        <v>491</v>
      </c>
    </row>
    <row r="24" spans="1:2" ht="15.75" thickBot="1">
      <c r="A24" s="55"/>
      <c r="B24" s="36" t="s">
        <v>492</v>
      </c>
    </row>
  </sheetData>
  <mergeCells count="7">
    <mergeCell ref="A23:A24"/>
    <mergeCell ref="A1:B1"/>
    <mergeCell ref="A3:A6"/>
    <mergeCell ref="A7:A9"/>
    <mergeCell ref="A12:A16"/>
    <mergeCell ref="A17:A18"/>
    <mergeCell ref="A19:A2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B8F11-7055-4224-8088-AB5C0F7B6ACD}">
  <dimension ref="A1:B33"/>
  <sheetViews>
    <sheetView workbookViewId="0">
      <selection sqref="A1:B1"/>
    </sheetView>
  </sheetViews>
  <sheetFormatPr baseColWidth="10" defaultRowHeight="15"/>
  <cols>
    <col min="1" max="1" width="37.85546875" customWidth="1"/>
    <col min="2" max="2" width="59" customWidth="1"/>
  </cols>
  <sheetData>
    <row r="1" spans="1:2" ht="94.5" customHeight="1" thickBot="1">
      <c r="A1" s="56" t="s">
        <v>545</v>
      </c>
      <c r="B1" s="57"/>
    </row>
    <row r="2" spans="1:2" ht="60.75" thickBot="1">
      <c r="A2" s="39" t="s">
        <v>330</v>
      </c>
      <c r="B2" s="38" t="s">
        <v>546</v>
      </c>
    </row>
    <row r="3" spans="1:2" ht="60">
      <c r="A3" s="53" t="s">
        <v>336</v>
      </c>
      <c r="B3" s="34" t="s">
        <v>547</v>
      </c>
    </row>
    <row r="4" spans="1:2" ht="90">
      <c r="A4" s="54"/>
      <c r="B4" s="34" t="s">
        <v>548</v>
      </c>
    </row>
    <row r="5" spans="1:2" ht="60.75" thickBot="1">
      <c r="A5" s="55"/>
      <c r="B5" s="38" t="s">
        <v>549</v>
      </c>
    </row>
    <row r="6" spans="1:2">
      <c r="A6" s="53" t="s">
        <v>348</v>
      </c>
      <c r="B6" s="35" t="s">
        <v>550</v>
      </c>
    </row>
    <row r="7" spans="1:2">
      <c r="A7" s="54"/>
      <c r="B7" s="35" t="s">
        <v>551</v>
      </c>
    </row>
    <row r="8" spans="1:2" ht="30">
      <c r="A8" s="54"/>
      <c r="B8" s="43" t="s">
        <v>552</v>
      </c>
    </row>
    <row r="9" spans="1:2" ht="30.75" thickBot="1">
      <c r="A9" s="55"/>
      <c r="B9" s="45" t="s">
        <v>553</v>
      </c>
    </row>
    <row r="10" spans="1:2" ht="15.75" thickBot="1">
      <c r="A10" s="39" t="s">
        <v>351</v>
      </c>
      <c r="B10" s="44" t="s">
        <v>455</v>
      </c>
    </row>
    <row r="11" spans="1:2" ht="45">
      <c r="A11" s="53" t="s">
        <v>354</v>
      </c>
      <c r="B11" s="35" t="s">
        <v>554</v>
      </c>
    </row>
    <row r="12" spans="1:2" ht="30">
      <c r="A12" s="54"/>
      <c r="B12" s="35" t="s">
        <v>555</v>
      </c>
    </row>
    <row r="13" spans="1:2" ht="60">
      <c r="A13" s="54"/>
      <c r="B13" s="43" t="s">
        <v>556</v>
      </c>
    </row>
    <row r="14" spans="1:2" ht="30">
      <c r="A14" s="54"/>
      <c r="B14" s="43" t="s">
        <v>557</v>
      </c>
    </row>
    <row r="15" spans="1:2" ht="30.75" thickBot="1">
      <c r="A15" s="55"/>
      <c r="B15" s="45" t="s">
        <v>558</v>
      </c>
    </row>
    <row r="16" spans="1:2">
      <c r="A16" s="53" t="s">
        <v>359</v>
      </c>
      <c r="B16" s="43" t="s">
        <v>559</v>
      </c>
    </row>
    <row r="17" spans="1:2">
      <c r="A17" s="54"/>
      <c r="B17" s="43" t="s">
        <v>560</v>
      </c>
    </row>
    <row r="18" spans="1:2">
      <c r="A18" s="54"/>
      <c r="B18" s="43" t="s">
        <v>561</v>
      </c>
    </row>
    <row r="19" spans="1:2" ht="15.75" thickBot="1">
      <c r="A19" s="55"/>
      <c r="B19" s="45" t="s">
        <v>562</v>
      </c>
    </row>
    <row r="20" spans="1:2">
      <c r="A20" s="53" t="s">
        <v>361</v>
      </c>
      <c r="B20" s="35" t="s">
        <v>362</v>
      </c>
    </row>
    <row r="21" spans="1:2">
      <c r="A21" s="54"/>
      <c r="B21" s="35" t="s">
        <v>363</v>
      </c>
    </row>
    <row r="22" spans="1:2">
      <c r="A22" s="54"/>
      <c r="B22" s="35" t="s">
        <v>364</v>
      </c>
    </row>
    <row r="23" spans="1:2">
      <c r="A23" s="54"/>
      <c r="B23" s="35" t="s">
        <v>365</v>
      </c>
    </row>
    <row r="24" spans="1:2" ht="15.75" thickBot="1">
      <c r="A24" s="55"/>
      <c r="B24" s="45" t="s">
        <v>366</v>
      </c>
    </row>
    <row r="25" spans="1:2">
      <c r="A25" s="53" t="s">
        <v>367</v>
      </c>
      <c r="B25" s="35" t="s">
        <v>368</v>
      </c>
    </row>
    <row r="26" spans="1:2">
      <c r="A26" s="54"/>
      <c r="B26" s="35" t="s">
        <v>369</v>
      </c>
    </row>
    <row r="27" spans="1:2">
      <c r="A27" s="54"/>
      <c r="B27" s="43" t="s">
        <v>370</v>
      </c>
    </row>
    <row r="28" spans="1:2">
      <c r="A28" s="54"/>
      <c r="B28" s="43" t="s">
        <v>392</v>
      </c>
    </row>
    <row r="29" spans="1:2" ht="15.75" thickBot="1">
      <c r="A29" s="55"/>
      <c r="B29" s="45" t="s">
        <v>371</v>
      </c>
    </row>
    <row r="30" spans="1:2">
      <c r="A30" s="53" t="s">
        <v>372</v>
      </c>
      <c r="B30" s="35" t="s">
        <v>563</v>
      </c>
    </row>
    <row r="31" spans="1:2">
      <c r="A31" s="54"/>
      <c r="B31" s="35" t="s">
        <v>564</v>
      </c>
    </row>
    <row r="32" spans="1:2">
      <c r="A32" s="54"/>
      <c r="B32" s="35" t="s">
        <v>565</v>
      </c>
    </row>
    <row r="33" spans="1:2" ht="15.75" thickBot="1">
      <c r="A33" s="55"/>
      <c r="B33" s="36" t="s">
        <v>566</v>
      </c>
    </row>
  </sheetData>
  <mergeCells count="8">
    <mergeCell ref="A25:A29"/>
    <mergeCell ref="A30:A33"/>
    <mergeCell ref="A1:B1"/>
    <mergeCell ref="A3:A5"/>
    <mergeCell ref="A6:A9"/>
    <mergeCell ref="A11:A15"/>
    <mergeCell ref="A16:A19"/>
    <mergeCell ref="A20:A2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73169-F0AA-4075-AE40-E98F5FABC6AA}">
  <dimension ref="A1:B18"/>
  <sheetViews>
    <sheetView workbookViewId="0">
      <selection activeCell="D13" sqref="D13"/>
    </sheetView>
  </sheetViews>
  <sheetFormatPr baseColWidth="10" defaultRowHeight="15"/>
  <cols>
    <col min="1" max="1" width="40.85546875" customWidth="1"/>
    <col min="2" max="2" width="64.28515625" customWidth="1"/>
  </cols>
  <sheetData>
    <row r="1" spans="1:2" ht="47.25" customHeight="1" thickBot="1">
      <c r="A1" s="56" t="s">
        <v>567</v>
      </c>
      <c r="B1" s="57"/>
    </row>
    <row r="2" spans="1:2" ht="45.75" thickBot="1">
      <c r="A2" s="39" t="s">
        <v>330</v>
      </c>
      <c r="B2" s="38" t="s">
        <v>568</v>
      </c>
    </row>
    <row r="3" spans="1:2" ht="90.75" thickBot="1">
      <c r="A3" s="39" t="s">
        <v>336</v>
      </c>
      <c r="B3" s="38" t="s">
        <v>569</v>
      </c>
    </row>
    <row r="4" spans="1:2" ht="15.75" thickBot="1">
      <c r="A4" s="39" t="s">
        <v>348</v>
      </c>
      <c r="B4" s="44" t="s">
        <v>570</v>
      </c>
    </row>
    <row r="5" spans="1:2" ht="15.75" thickBot="1">
      <c r="A5" s="39" t="s">
        <v>351</v>
      </c>
      <c r="B5" s="44" t="s">
        <v>571</v>
      </c>
    </row>
    <row r="6" spans="1:2" ht="45.75" thickBot="1">
      <c r="A6" s="39" t="s">
        <v>354</v>
      </c>
      <c r="B6" s="38" t="s">
        <v>572</v>
      </c>
    </row>
    <row r="7" spans="1:2" ht="15.75" thickBot="1">
      <c r="A7" s="39" t="s">
        <v>359</v>
      </c>
      <c r="B7" s="44" t="s">
        <v>360</v>
      </c>
    </row>
    <row r="8" spans="1:2">
      <c r="A8" s="53" t="s">
        <v>361</v>
      </c>
      <c r="B8" s="35" t="s">
        <v>362</v>
      </c>
    </row>
    <row r="9" spans="1:2">
      <c r="A9" s="54"/>
      <c r="B9" s="35" t="s">
        <v>363</v>
      </c>
    </row>
    <row r="10" spans="1:2">
      <c r="A10" s="54"/>
      <c r="B10" s="35" t="s">
        <v>364</v>
      </c>
    </row>
    <row r="11" spans="1:2">
      <c r="A11" s="54"/>
      <c r="B11" s="35" t="s">
        <v>365</v>
      </c>
    </row>
    <row r="12" spans="1:2" ht="15.75" thickBot="1">
      <c r="A12" s="55"/>
      <c r="B12" s="45" t="s">
        <v>366</v>
      </c>
    </row>
    <row r="13" spans="1:2">
      <c r="A13" s="53" t="s">
        <v>367</v>
      </c>
      <c r="B13" s="35" t="s">
        <v>368</v>
      </c>
    </row>
    <row r="14" spans="1:2">
      <c r="A14" s="54"/>
      <c r="B14" s="35" t="s">
        <v>369</v>
      </c>
    </row>
    <row r="15" spans="1:2">
      <c r="A15" s="54"/>
      <c r="B15" s="43" t="s">
        <v>370</v>
      </c>
    </row>
    <row r="16" spans="1:2" ht="15.75" thickBot="1">
      <c r="A16" s="55"/>
      <c r="B16" s="45" t="s">
        <v>371</v>
      </c>
    </row>
    <row r="17" spans="1:2">
      <c r="A17" s="53" t="s">
        <v>372</v>
      </c>
      <c r="B17" s="35" t="s">
        <v>373</v>
      </c>
    </row>
    <row r="18" spans="1:2" ht="30.75" thickBot="1">
      <c r="A18" s="55"/>
      <c r="B18" s="36" t="s">
        <v>573</v>
      </c>
    </row>
  </sheetData>
  <mergeCells count="4">
    <mergeCell ref="A1:B1"/>
    <mergeCell ref="A8:A12"/>
    <mergeCell ref="A13:A16"/>
    <mergeCell ref="A17:A1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165"/>
  <sheetViews>
    <sheetView zoomScale="80" zoomScaleNormal="80" workbookViewId="0">
      <selection activeCell="N28" sqref="N28"/>
    </sheetView>
  </sheetViews>
  <sheetFormatPr baseColWidth="10" defaultRowHeight="15"/>
  <cols>
    <col min="1" max="1" width="10.85546875" style="1"/>
    <col min="2" max="2" width="5.42578125" customWidth="1"/>
    <col min="3" max="3" width="8" customWidth="1"/>
    <col min="4" max="4" width="11.42578125" customWidth="1"/>
    <col min="8" max="8" width="24.42578125" customWidth="1"/>
    <col min="9" max="9" width="25.7109375" customWidth="1"/>
    <col min="10" max="10" width="5.85546875" customWidth="1"/>
    <col min="11" max="11" width="11.85546875" customWidth="1"/>
    <col min="12" max="12" width="24.5703125" style="20" customWidth="1"/>
  </cols>
  <sheetData>
    <row r="2" spans="1:12">
      <c r="A2" s="67" t="s">
        <v>114</v>
      </c>
      <c r="B2" s="67"/>
      <c r="C2" s="67"/>
      <c r="D2" s="67"/>
      <c r="E2" s="67"/>
      <c r="F2" s="67"/>
      <c r="G2" s="67"/>
      <c r="H2" s="67"/>
      <c r="I2" s="2" t="s">
        <v>115</v>
      </c>
      <c r="J2" s="2" t="s">
        <v>116</v>
      </c>
      <c r="K2" s="2" t="s">
        <v>117</v>
      </c>
      <c r="L2" s="13" t="s">
        <v>282</v>
      </c>
    </row>
    <row r="3" spans="1:12" ht="15" customHeight="1">
      <c r="A3" s="65" t="s">
        <v>162</v>
      </c>
      <c r="B3" s="65"/>
      <c r="C3" s="65"/>
      <c r="D3" s="65"/>
      <c r="E3" s="65"/>
      <c r="F3" s="65"/>
      <c r="G3" s="65"/>
      <c r="H3" s="65"/>
      <c r="I3" s="3"/>
      <c r="J3" s="3"/>
      <c r="K3" s="3">
        <f>K4</f>
        <v>5</v>
      </c>
      <c r="L3" s="19">
        <f>K3/5</f>
        <v>1</v>
      </c>
    </row>
    <row r="4" spans="1:12" ht="15" customHeight="1">
      <c r="A4" s="67"/>
      <c r="B4" s="63" t="s">
        <v>168</v>
      </c>
      <c r="C4" s="63"/>
      <c r="D4" s="63"/>
      <c r="E4" s="63"/>
      <c r="F4" s="63"/>
      <c r="G4" s="63"/>
      <c r="H4" s="63"/>
      <c r="I4" s="4"/>
      <c r="J4" s="4"/>
      <c r="K4" s="4">
        <f>(J5+J6)/2</f>
        <v>5</v>
      </c>
      <c r="L4" s="20">
        <f>K4/5</f>
        <v>1</v>
      </c>
    </row>
    <row r="5" spans="1:12">
      <c r="A5" s="67"/>
      <c r="B5" s="66"/>
      <c r="C5" s="5" t="s">
        <v>0</v>
      </c>
      <c r="D5" s="64" t="s">
        <v>118</v>
      </c>
      <c r="E5" s="64"/>
      <c r="F5" s="64"/>
      <c r="G5" s="64"/>
      <c r="H5" s="64"/>
      <c r="I5" s="27" t="s">
        <v>299</v>
      </c>
      <c r="J5" s="30">
        <v>5</v>
      </c>
      <c r="K5" s="5"/>
    </row>
    <row r="6" spans="1:12">
      <c r="A6" s="67"/>
      <c r="B6" s="66"/>
      <c r="C6" s="5" t="s">
        <v>1</v>
      </c>
      <c r="D6" s="64" t="s">
        <v>119</v>
      </c>
      <c r="E6" s="64"/>
      <c r="F6" s="64"/>
      <c r="G6" s="64"/>
      <c r="H6" s="64"/>
      <c r="I6" s="27" t="s">
        <v>299</v>
      </c>
      <c r="J6" s="5">
        <v>5</v>
      </c>
      <c r="K6" s="5"/>
    </row>
    <row r="7" spans="1:12">
      <c r="A7" s="65" t="s">
        <v>161</v>
      </c>
      <c r="B7" s="65"/>
      <c r="C7" s="65"/>
      <c r="D7" s="65"/>
      <c r="E7" s="65"/>
      <c r="F7" s="65"/>
      <c r="G7" s="65"/>
      <c r="H7" s="65"/>
      <c r="I7" s="28"/>
      <c r="J7" s="3"/>
      <c r="K7" s="3">
        <f>(K8+K14)/2</f>
        <v>3.5</v>
      </c>
      <c r="L7" s="19">
        <f>K7/5</f>
        <v>0.7</v>
      </c>
    </row>
    <row r="8" spans="1:12">
      <c r="A8" s="67"/>
      <c r="B8" s="63" t="s">
        <v>169</v>
      </c>
      <c r="C8" s="63"/>
      <c r="D8" s="63"/>
      <c r="E8" s="63"/>
      <c r="F8" s="63"/>
      <c r="G8" s="63"/>
      <c r="H8" s="63"/>
      <c r="I8" s="4"/>
      <c r="J8" s="4"/>
      <c r="K8" s="4">
        <f>(J9+J10+J11+J12+J13)/5</f>
        <v>3</v>
      </c>
    </row>
    <row r="9" spans="1:12">
      <c r="A9" s="67"/>
      <c r="B9" s="66"/>
      <c r="C9" s="5" t="s">
        <v>2</v>
      </c>
      <c r="D9" s="64" t="s">
        <v>120</v>
      </c>
      <c r="E9" s="64"/>
      <c r="F9" s="64"/>
      <c r="G9" s="64"/>
      <c r="H9" s="64"/>
      <c r="I9" s="7" t="s">
        <v>302</v>
      </c>
      <c r="J9" s="5">
        <v>4</v>
      </c>
      <c r="K9" s="5"/>
    </row>
    <row r="10" spans="1:12">
      <c r="A10" s="67"/>
      <c r="B10" s="66"/>
      <c r="C10" s="5" t="s">
        <v>3</v>
      </c>
      <c r="D10" s="64" t="s">
        <v>121</v>
      </c>
      <c r="E10" s="64"/>
      <c r="F10" s="64"/>
      <c r="G10" s="64"/>
      <c r="H10" s="64"/>
      <c r="I10" s="7" t="s">
        <v>302</v>
      </c>
      <c r="J10" s="5">
        <v>4</v>
      </c>
      <c r="K10" s="5"/>
    </row>
    <row r="11" spans="1:12">
      <c r="A11" s="67"/>
      <c r="B11" s="66"/>
      <c r="C11" s="5" t="s">
        <v>4</v>
      </c>
      <c r="D11" s="64" t="s">
        <v>122</v>
      </c>
      <c r="E11" s="64"/>
      <c r="F11" s="64"/>
      <c r="G11" s="64"/>
      <c r="H11" s="64"/>
      <c r="I11" s="7" t="s">
        <v>300</v>
      </c>
      <c r="J11" s="5">
        <v>3</v>
      </c>
      <c r="K11" s="5"/>
    </row>
    <row r="12" spans="1:12">
      <c r="A12" s="67"/>
      <c r="B12" s="66"/>
      <c r="C12" s="5" t="s">
        <v>5</v>
      </c>
      <c r="D12" s="64" t="s">
        <v>123</v>
      </c>
      <c r="E12" s="64"/>
      <c r="F12" s="64"/>
      <c r="G12" s="64"/>
      <c r="H12" s="64"/>
      <c r="I12" s="7" t="s">
        <v>301</v>
      </c>
      <c r="J12" s="5">
        <v>0</v>
      </c>
      <c r="K12" s="5"/>
    </row>
    <row r="13" spans="1:12">
      <c r="A13" s="67"/>
      <c r="B13" s="66"/>
      <c r="C13" s="5" t="s">
        <v>6</v>
      </c>
      <c r="D13" s="64" t="s">
        <v>124</v>
      </c>
      <c r="E13" s="64"/>
      <c r="F13" s="64"/>
      <c r="G13" s="64"/>
      <c r="H13" s="64"/>
      <c r="I13" s="7" t="s">
        <v>302</v>
      </c>
      <c r="J13" s="5">
        <v>4</v>
      </c>
      <c r="K13" s="5"/>
    </row>
    <row r="14" spans="1:12">
      <c r="A14" s="67"/>
      <c r="B14" s="63" t="s">
        <v>170</v>
      </c>
      <c r="C14" s="63"/>
      <c r="D14" s="63"/>
      <c r="E14" s="63"/>
      <c r="F14" s="63"/>
      <c r="G14" s="63"/>
      <c r="H14" s="63"/>
      <c r="I14" s="4"/>
      <c r="J14" s="4"/>
      <c r="K14" s="4">
        <f>(J15+J16)/2</f>
        <v>4</v>
      </c>
    </row>
    <row r="15" spans="1:12">
      <c r="A15" s="67"/>
      <c r="B15" s="66"/>
      <c r="C15" s="5" t="s">
        <v>7</v>
      </c>
      <c r="D15" s="64" t="s">
        <v>125</v>
      </c>
      <c r="E15" s="64"/>
      <c r="F15" s="64"/>
      <c r="G15" s="64"/>
      <c r="H15" s="64"/>
      <c r="I15" s="7" t="s">
        <v>302</v>
      </c>
      <c r="J15" s="5">
        <v>4</v>
      </c>
      <c r="K15" s="5"/>
    </row>
    <row r="16" spans="1:12">
      <c r="A16" s="67"/>
      <c r="B16" s="66"/>
      <c r="C16" s="5" t="s">
        <v>8</v>
      </c>
      <c r="D16" s="64" t="s">
        <v>126</v>
      </c>
      <c r="E16" s="64"/>
      <c r="F16" s="64"/>
      <c r="G16" s="64"/>
      <c r="H16" s="64"/>
      <c r="I16" s="27" t="s">
        <v>302</v>
      </c>
      <c r="J16" s="5">
        <v>4</v>
      </c>
      <c r="K16" s="5"/>
    </row>
    <row r="17" spans="1:12">
      <c r="A17" s="65" t="s">
        <v>160</v>
      </c>
      <c r="B17" s="65"/>
      <c r="C17" s="65"/>
      <c r="D17" s="65"/>
      <c r="E17" s="65"/>
      <c r="F17" s="65"/>
      <c r="G17" s="65"/>
      <c r="H17" s="65"/>
      <c r="I17" s="28"/>
      <c r="J17" s="3"/>
      <c r="K17" s="3">
        <f>(K18+K21+K25)/3</f>
        <v>3.5555555555555554</v>
      </c>
      <c r="L17" s="19">
        <f>K17/5</f>
        <v>0.71111111111111103</v>
      </c>
    </row>
    <row r="18" spans="1:12">
      <c r="A18" s="67"/>
      <c r="B18" s="63" t="s">
        <v>171</v>
      </c>
      <c r="C18" s="63"/>
      <c r="D18" s="63"/>
      <c r="E18" s="63"/>
      <c r="F18" s="63"/>
      <c r="G18" s="63"/>
      <c r="H18" s="63"/>
      <c r="I18" s="4"/>
      <c r="J18" s="4"/>
      <c r="K18" s="4">
        <f>(J19+J20)/2</f>
        <v>4</v>
      </c>
    </row>
    <row r="19" spans="1:12">
      <c r="A19" s="67"/>
      <c r="B19" s="66"/>
      <c r="C19" s="5" t="s">
        <v>9</v>
      </c>
      <c r="D19" s="64" t="s">
        <v>127</v>
      </c>
      <c r="E19" s="64"/>
      <c r="F19" s="64"/>
      <c r="G19" s="64"/>
      <c r="H19" s="64"/>
      <c r="I19" s="27" t="s">
        <v>302</v>
      </c>
      <c r="J19" s="5">
        <v>4</v>
      </c>
      <c r="K19" s="5"/>
    </row>
    <row r="20" spans="1:12">
      <c r="A20" s="67"/>
      <c r="B20" s="66"/>
      <c r="C20" s="5" t="s">
        <v>10</v>
      </c>
      <c r="D20" s="64" t="s">
        <v>128</v>
      </c>
      <c r="E20" s="64"/>
      <c r="F20" s="64"/>
      <c r="G20" s="64"/>
      <c r="H20" s="64"/>
      <c r="I20" s="7" t="s">
        <v>302</v>
      </c>
      <c r="J20" s="5">
        <v>4</v>
      </c>
      <c r="K20" s="5"/>
    </row>
    <row r="21" spans="1:12">
      <c r="A21" s="67"/>
      <c r="B21" s="63" t="s">
        <v>172</v>
      </c>
      <c r="C21" s="63"/>
      <c r="D21" s="63"/>
      <c r="E21" s="63"/>
      <c r="F21" s="63"/>
      <c r="G21" s="63"/>
      <c r="H21" s="63"/>
      <c r="I21" s="4"/>
      <c r="J21" s="4"/>
      <c r="K21" s="4">
        <f>(J22+J23+J24)/3</f>
        <v>2.6666666666666665</v>
      </c>
    </row>
    <row r="22" spans="1:12">
      <c r="A22" s="67"/>
      <c r="B22" s="66"/>
      <c r="C22" s="5" t="s">
        <v>11</v>
      </c>
      <c r="D22" s="64" t="s">
        <v>129</v>
      </c>
      <c r="E22" s="64"/>
      <c r="F22" s="64"/>
      <c r="G22" s="64"/>
      <c r="H22" s="64"/>
      <c r="I22" s="7" t="s">
        <v>302</v>
      </c>
      <c r="J22" s="5">
        <v>4</v>
      </c>
      <c r="K22" s="5"/>
    </row>
    <row r="23" spans="1:12">
      <c r="A23" s="67"/>
      <c r="B23" s="66"/>
      <c r="C23" s="5" t="s">
        <v>12</v>
      </c>
      <c r="D23" s="64" t="s">
        <v>130</v>
      </c>
      <c r="E23" s="64"/>
      <c r="F23" s="64"/>
      <c r="G23" s="64"/>
      <c r="H23" s="64"/>
      <c r="I23" s="27" t="s">
        <v>302</v>
      </c>
      <c r="J23" s="5">
        <v>4</v>
      </c>
      <c r="K23" s="5"/>
    </row>
    <row r="24" spans="1:12">
      <c r="A24" s="67"/>
      <c r="B24" s="66"/>
      <c r="C24" s="5" t="s">
        <v>13</v>
      </c>
      <c r="D24" s="64" t="s">
        <v>131</v>
      </c>
      <c r="E24" s="64"/>
      <c r="F24" s="64"/>
      <c r="G24" s="64"/>
      <c r="H24" s="64"/>
      <c r="I24" s="7" t="s">
        <v>301</v>
      </c>
      <c r="J24" s="5">
        <v>0</v>
      </c>
      <c r="K24" s="5"/>
    </row>
    <row r="25" spans="1:12">
      <c r="A25" s="67"/>
      <c r="B25" s="63" t="s">
        <v>173</v>
      </c>
      <c r="C25" s="63"/>
      <c r="D25" s="63"/>
      <c r="E25" s="63"/>
      <c r="F25" s="63"/>
      <c r="G25" s="63"/>
      <c r="H25" s="63"/>
      <c r="I25" s="4"/>
      <c r="J25" s="4"/>
      <c r="K25" s="4">
        <f>J26/1</f>
        <v>4</v>
      </c>
    </row>
    <row r="26" spans="1:12">
      <c r="A26" s="67"/>
      <c r="B26" s="6"/>
      <c r="C26" s="5" t="s">
        <v>14</v>
      </c>
      <c r="D26" s="64" t="s">
        <v>132</v>
      </c>
      <c r="E26" s="64"/>
      <c r="F26" s="64"/>
      <c r="G26" s="64"/>
      <c r="H26" s="64"/>
      <c r="I26" s="27" t="s">
        <v>302</v>
      </c>
      <c r="J26" s="5">
        <v>4</v>
      </c>
      <c r="K26" s="5"/>
    </row>
    <row r="27" spans="1:12">
      <c r="A27" s="65" t="s">
        <v>159</v>
      </c>
      <c r="B27" s="65"/>
      <c r="C27" s="65"/>
      <c r="D27" s="65"/>
      <c r="E27" s="65"/>
      <c r="F27" s="65"/>
      <c r="G27" s="65"/>
      <c r="H27" s="65"/>
      <c r="I27" s="28"/>
      <c r="J27" s="3"/>
      <c r="K27" s="3">
        <f>(K28+K33+K37)/3</f>
        <v>3.7222222222222219</v>
      </c>
      <c r="L27" s="19">
        <f>K27/5</f>
        <v>0.74444444444444435</v>
      </c>
    </row>
    <row r="28" spans="1:12">
      <c r="A28" s="67"/>
      <c r="B28" s="63" t="s">
        <v>174</v>
      </c>
      <c r="C28" s="63"/>
      <c r="D28" s="63"/>
      <c r="E28" s="63"/>
      <c r="F28" s="63"/>
      <c r="G28" s="63"/>
      <c r="H28" s="63"/>
      <c r="I28" s="4"/>
      <c r="J28" s="4"/>
      <c r="K28" s="4">
        <f>(J29+J30+J31+J32)/4</f>
        <v>4.5</v>
      </c>
    </row>
    <row r="29" spans="1:12">
      <c r="A29" s="67"/>
      <c r="B29" s="66"/>
      <c r="C29" s="5" t="s">
        <v>15</v>
      </c>
      <c r="D29" s="64" t="s">
        <v>133</v>
      </c>
      <c r="E29" s="64"/>
      <c r="F29" s="64"/>
      <c r="G29" s="64"/>
      <c r="H29" s="64"/>
      <c r="I29" s="27" t="s">
        <v>299</v>
      </c>
      <c r="J29" s="5">
        <v>5</v>
      </c>
      <c r="K29" s="5"/>
    </row>
    <row r="30" spans="1:12">
      <c r="A30" s="67"/>
      <c r="B30" s="66"/>
      <c r="C30" s="5" t="s">
        <v>16</v>
      </c>
      <c r="D30" s="64" t="s">
        <v>134</v>
      </c>
      <c r="E30" s="64"/>
      <c r="F30" s="64"/>
      <c r="G30" s="64"/>
      <c r="H30" s="64"/>
      <c r="I30" s="27" t="s">
        <v>299</v>
      </c>
      <c r="J30" s="5">
        <v>5</v>
      </c>
      <c r="K30" s="5"/>
    </row>
    <row r="31" spans="1:12">
      <c r="A31" s="67"/>
      <c r="B31" s="66"/>
      <c r="C31" s="5" t="s">
        <v>17</v>
      </c>
      <c r="D31" s="64" t="s">
        <v>135</v>
      </c>
      <c r="E31" s="64"/>
      <c r="F31" s="64"/>
      <c r="G31" s="64"/>
      <c r="H31" s="64"/>
      <c r="I31" s="7" t="s">
        <v>300</v>
      </c>
      <c r="J31" s="5">
        <v>3</v>
      </c>
      <c r="K31" s="5"/>
    </row>
    <row r="32" spans="1:12">
      <c r="A32" s="67"/>
      <c r="B32" s="66"/>
      <c r="C32" s="5" t="s">
        <v>18</v>
      </c>
      <c r="D32" s="64" t="s">
        <v>136</v>
      </c>
      <c r="E32" s="64"/>
      <c r="F32" s="64"/>
      <c r="G32" s="64"/>
      <c r="H32" s="64"/>
      <c r="I32" s="27" t="s">
        <v>299</v>
      </c>
      <c r="J32" s="5">
        <v>5</v>
      </c>
      <c r="K32" s="5"/>
    </row>
    <row r="33" spans="1:12">
      <c r="A33" s="67"/>
      <c r="B33" s="63" t="s">
        <v>175</v>
      </c>
      <c r="C33" s="63"/>
      <c r="D33" s="63"/>
      <c r="E33" s="63"/>
      <c r="F33" s="63"/>
      <c r="G33" s="63"/>
      <c r="H33" s="63"/>
      <c r="I33" s="4"/>
      <c r="J33" s="4"/>
      <c r="K33" s="4">
        <f>(J34+J35+J36)/3</f>
        <v>4.333333333333333</v>
      </c>
    </row>
    <row r="34" spans="1:12">
      <c r="A34" s="67"/>
      <c r="B34" s="66"/>
      <c r="C34" s="5" t="s">
        <v>19</v>
      </c>
      <c r="D34" s="64" t="s">
        <v>137</v>
      </c>
      <c r="E34" s="64"/>
      <c r="F34" s="64"/>
      <c r="G34" s="64"/>
      <c r="H34" s="64"/>
      <c r="I34" s="7" t="s">
        <v>302</v>
      </c>
      <c r="J34" s="5">
        <v>4</v>
      </c>
      <c r="K34" s="5"/>
    </row>
    <row r="35" spans="1:12">
      <c r="A35" s="67"/>
      <c r="B35" s="66"/>
      <c r="C35" s="5" t="s">
        <v>20</v>
      </c>
      <c r="D35" s="64" t="s">
        <v>138</v>
      </c>
      <c r="E35" s="64"/>
      <c r="F35" s="64"/>
      <c r="G35" s="64"/>
      <c r="H35" s="64"/>
      <c r="I35" s="27" t="s">
        <v>299</v>
      </c>
      <c r="J35" s="5">
        <v>5</v>
      </c>
      <c r="K35" s="5"/>
    </row>
    <row r="36" spans="1:12">
      <c r="A36" s="67"/>
      <c r="B36" s="66"/>
      <c r="C36" s="5" t="s">
        <v>21</v>
      </c>
      <c r="D36" s="64" t="s">
        <v>139</v>
      </c>
      <c r="E36" s="64"/>
      <c r="F36" s="64"/>
      <c r="G36" s="64"/>
      <c r="H36" s="64"/>
      <c r="I36" s="7" t="s">
        <v>302</v>
      </c>
      <c r="J36" s="5">
        <v>4</v>
      </c>
      <c r="K36" s="5"/>
    </row>
    <row r="37" spans="1:12">
      <c r="A37" s="67"/>
      <c r="B37" s="63" t="s">
        <v>176</v>
      </c>
      <c r="C37" s="63"/>
      <c r="D37" s="63"/>
      <c r="E37" s="63"/>
      <c r="F37" s="63"/>
      <c r="G37" s="63"/>
      <c r="H37" s="63"/>
      <c r="I37" s="4"/>
      <c r="J37" s="4"/>
      <c r="K37" s="4">
        <f>(J38+J39+J40)/3</f>
        <v>2.3333333333333335</v>
      </c>
    </row>
    <row r="38" spans="1:12">
      <c r="A38" s="67"/>
      <c r="B38" s="66"/>
      <c r="C38" s="5" t="s">
        <v>22</v>
      </c>
      <c r="D38" s="64" t="s">
        <v>140</v>
      </c>
      <c r="E38" s="64"/>
      <c r="F38" s="64"/>
      <c r="G38" s="64"/>
      <c r="H38" s="64"/>
      <c r="I38" s="7" t="s">
        <v>300</v>
      </c>
      <c r="J38" s="5">
        <v>3</v>
      </c>
      <c r="K38" s="5"/>
    </row>
    <row r="39" spans="1:12">
      <c r="A39" s="67"/>
      <c r="B39" s="66"/>
      <c r="C39" s="5" t="s">
        <v>23</v>
      </c>
      <c r="D39" s="64" t="s">
        <v>141</v>
      </c>
      <c r="E39" s="64"/>
      <c r="F39" s="64"/>
      <c r="G39" s="64"/>
      <c r="H39" s="64"/>
      <c r="I39" s="7" t="s">
        <v>300</v>
      </c>
      <c r="J39" s="5">
        <v>2</v>
      </c>
      <c r="K39" s="5"/>
    </row>
    <row r="40" spans="1:12">
      <c r="A40" s="67"/>
      <c r="B40" s="66"/>
      <c r="C40" s="5" t="s">
        <v>24</v>
      </c>
      <c r="D40" s="64" t="s">
        <v>142</v>
      </c>
      <c r="E40" s="64"/>
      <c r="F40" s="64"/>
      <c r="G40" s="64"/>
      <c r="H40" s="64"/>
      <c r="I40" s="7" t="s">
        <v>300</v>
      </c>
      <c r="J40" s="5">
        <v>2</v>
      </c>
      <c r="K40" s="5"/>
    </row>
    <row r="41" spans="1:12">
      <c r="A41" s="65" t="s">
        <v>158</v>
      </c>
      <c r="B41" s="65"/>
      <c r="C41" s="65"/>
      <c r="D41" s="65"/>
      <c r="E41" s="65"/>
      <c r="F41" s="65"/>
      <c r="G41" s="65"/>
      <c r="H41" s="65"/>
      <c r="I41" s="28"/>
      <c r="J41" s="3"/>
      <c r="K41" s="3">
        <f>(K42+K45+K52+K54)/4</f>
        <v>3.6833333333333336</v>
      </c>
      <c r="L41" s="19">
        <f>K41/5</f>
        <v>0.73666666666666669</v>
      </c>
    </row>
    <row r="42" spans="1:12">
      <c r="A42" s="67"/>
      <c r="B42" s="63" t="s">
        <v>177</v>
      </c>
      <c r="C42" s="63"/>
      <c r="D42" s="63"/>
      <c r="E42" s="63"/>
      <c r="F42" s="63"/>
      <c r="G42" s="63"/>
      <c r="H42" s="63"/>
      <c r="I42" s="4"/>
      <c r="J42" s="4"/>
      <c r="K42" s="4">
        <f>(J43+J44)/2</f>
        <v>4</v>
      </c>
    </row>
    <row r="43" spans="1:12">
      <c r="A43" s="67"/>
      <c r="B43" s="66"/>
      <c r="C43" s="5" t="s">
        <v>25</v>
      </c>
      <c r="D43" s="64" t="s">
        <v>143</v>
      </c>
      <c r="E43" s="64"/>
      <c r="F43" s="64"/>
      <c r="G43" s="64"/>
      <c r="H43" s="64"/>
      <c r="I43" s="27" t="s">
        <v>302</v>
      </c>
      <c r="J43" s="5">
        <v>4</v>
      </c>
      <c r="K43" s="5"/>
    </row>
    <row r="44" spans="1:12">
      <c r="A44" s="67"/>
      <c r="B44" s="66"/>
      <c r="C44" s="5" t="s">
        <v>26</v>
      </c>
      <c r="D44" s="64" t="s">
        <v>144</v>
      </c>
      <c r="E44" s="64"/>
      <c r="F44" s="64"/>
      <c r="G44" s="64"/>
      <c r="H44" s="64"/>
      <c r="I44" s="27" t="s">
        <v>302</v>
      </c>
      <c r="J44" s="5">
        <v>4</v>
      </c>
      <c r="K44" s="5"/>
    </row>
    <row r="45" spans="1:12">
      <c r="A45" s="67"/>
      <c r="B45" s="63" t="s">
        <v>178</v>
      </c>
      <c r="C45" s="63"/>
      <c r="D45" s="63"/>
      <c r="E45" s="63"/>
      <c r="F45" s="63"/>
      <c r="G45" s="63"/>
      <c r="H45" s="63"/>
      <c r="I45" s="4"/>
      <c r="J45" s="4"/>
      <c r="K45" s="4">
        <f>(J46+J47+J48+J49+J50+J51)/6</f>
        <v>3.3333333333333335</v>
      </c>
    </row>
    <row r="46" spans="1:12">
      <c r="A46" s="67"/>
      <c r="B46" s="66"/>
      <c r="C46" s="5" t="s">
        <v>27</v>
      </c>
      <c r="D46" s="64" t="s">
        <v>145</v>
      </c>
      <c r="E46" s="64"/>
      <c r="F46" s="64"/>
      <c r="G46" s="64"/>
      <c r="H46" s="64"/>
      <c r="I46" s="27" t="s">
        <v>302</v>
      </c>
      <c r="J46" s="5">
        <v>4</v>
      </c>
      <c r="K46" s="5"/>
    </row>
    <row r="47" spans="1:12">
      <c r="A47" s="67"/>
      <c r="B47" s="66"/>
      <c r="C47" s="5" t="s">
        <v>28</v>
      </c>
      <c r="D47" s="64" t="s">
        <v>146</v>
      </c>
      <c r="E47" s="64"/>
      <c r="F47" s="64"/>
      <c r="G47" s="64"/>
      <c r="H47" s="64"/>
      <c r="I47" s="27" t="s">
        <v>302</v>
      </c>
      <c r="J47" s="5">
        <v>4</v>
      </c>
      <c r="K47" s="5"/>
    </row>
    <row r="48" spans="1:12">
      <c r="A48" s="67"/>
      <c r="B48" s="66"/>
      <c r="C48" s="5" t="s">
        <v>29</v>
      </c>
      <c r="D48" s="64" t="s">
        <v>147</v>
      </c>
      <c r="E48" s="64"/>
      <c r="F48" s="64"/>
      <c r="G48" s="64"/>
      <c r="H48" s="64"/>
      <c r="I48" s="27" t="s">
        <v>302</v>
      </c>
      <c r="J48" s="5">
        <v>4</v>
      </c>
      <c r="K48" s="5"/>
    </row>
    <row r="49" spans="1:12">
      <c r="A49" s="67"/>
      <c r="B49" s="66"/>
      <c r="C49" s="5" t="s">
        <v>30</v>
      </c>
      <c r="D49" s="64" t="s">
        <v>148</v>
      </c>
      <c r="E49" s="64"/>
      <c r="F49" s="64"/>
      <c r="G49" s="64"/>
      <c r="H49" s="64"/>
      <c r="I49" s="27" t="s">
        <v>302</v>
      </c>
      <c r="J49" s="5">
        <v>4</v>
      </c>
      <c r="K49" s="5"/>
    </row>
    <row r="50" spans="1:12">
      <c r="A50" s="67"/>
      <c r="B50" s="66"/>
      <c r="C50" s="5" t="s">
        <v>31</v>
      </c>
      <c r="D50" s="64" t="s">
        <v>149</v>
      </c>
      <c r="E50" s="64"/>
      <c r="F50" s="64"/>
      <c r="G50" s="64"/>
      <c r="H50" s="64"/>
      <c r="I50" s="7" t="s">
        <v>303</v>
      </c>
      <c r="J50" s="5">
        <v>2</v>
      </c>
      <c r="K50" s="5"/>
    </row>
    <row r="51" spans="1:12">
      <c r="A51" s="67"/>
      <c r="B51" s="66"/>
      <c r="C51" s="5" t="s">
        <v>32</v>
      </c>
      <c r="D51" s="64" t="s">
        <v>150</v>
      </c>
      <c r="E51" s="64"/>
      <c r="F51" s="64"/>
      <c r="G51" s="64"/>
      <c r="H51" s="64"/>
      <c r="I51" s="7" t="s">
        <v>303</v>
      </c>
      <c r="J51" s="5">
        <v>2</v>
      </c>
      <c r="K51" s="5"/>
    </row>
    <row r="52" spans="1:12">
      <c r="A52" s="67"/>
      <c r="B52" s="63" t="s">
        <v>179</v>
      </c>
      <c r="C52" s="63"/>
      <c r="D52" s="63"/>
      <c r="E52" s="63"/>
      <c r="F52" s="63"/>
      <c r="G52" s="63"/>
      <c r="H52" s="63"/>
      <c r="I52" s="4"/>
      <c r="J52" s="4"/>
      <c r="K52" s="4">
        <f>J53/1</f>
        <v>4</v>
      </c>
    </row>
    <row r="53" spans="1:12">
      <c r="A53" s="67"/>
      <c r="B53" s="6"/>
      <c r="C53" s="5" t="s">
        <v>33</v>
      </c>
      <c r="D53" s="64" t="s">
        <v>151</v>
      </c>
      <c r="E53" s="64"/>
      <c r="F53" s="64"/>
      <c r="G53" s="64"/>
      <c r="H53" s="64"/>
      <c r="I53" s="7" t="s">
        <v>302</v>
      </c>
      <c r="J53" s="5">
        <v>4</v>
      </c>
      <c r="K53" s="5"/>
    </row>
    <row r="54" spans="1:12">
      <c r="A54" s="67"/>
      <c r="B54" s="63" t="s">
        <v>180</v>
      </c>
      <c r="C54" s="63"/>
      <c r="D54" s="63"/>
      <c r="E54" s="63"/>
      <c r="F54" s="63"/>
      <c r="G54" s="63"/>
      <c r="H54" s="63"/>
      <c r="I54" s="4"/>
      <c r="J54" s="4"/>
      <c r="K54" s="4">
        <f>(J55+J56+J57+J58+J59)/5</f>
        <v>3.4</v>
      </c>
    </row>
    <row r="55" spans="1:12">
      <c r="A55" s="67"/>
      <c r="B55" s="66"/>
      <c r="C55" s="5" t="s">
        <v>34</v>
      </c>
      <c r="D55" s="64" t="s">
        <v>152</v>
      </c>
      <c r="E55" s="64"/>
      <c r="F55" s="64"/>
      <c r="G55" s="64"/>
      <c r="H55" s="64"/>
      <c r="I55" s="7" t="s">
        <v>302</v>
      </c>
      <c r="J55" s="5">
        <v>4</v>
      </c>
      <c r="K55" s="5"/>
    </row>
    <row r="56" spans="1:12">
      <c r="A56" s="67"/>
      <c r="B56" s="66"/>
      <c r="C56" s="5" t="s">
        <v>35</v>
      </c>
      <c r="D56" s="64" t="s">
        <v>153</v>
      </c>
      <c r="E56" s="64"/>
      <c r="F56" s="64"/>
      <c r="G56" s="64"/>
      <c r="H56" s="64"/>
      <c r="I56" s="7" t="s">
        <v>302</v>
      </c>
      <c r="J56" s="5">
        <v>4</v>
      </c>
      <c r="K56" s="5"/>
    </row>
    <row r="57" spans="1:12">
      <c r="A57" s="67"/>
      <c r="B57" s="66"/>
      <c r="C57" s="5" t="s">
        <v>36</v>
      </c>
      <c r="D57" s="64" t="s">
        <v>154</v>
      </c>
      <c r="E57" s="64"/>
      <c r="F57" s="64"/>
      <c r="G57" s="64"/>
      <c r="H57" s="64"/>
      <c r="I57" s="7" t="s">
        <v>302</v>
      </c>
      <c r="J57" s="5">
        <v>4</v>
      </c>
      <c r="K57" s="5"/>
    </row>
    <row r="58" spans="1:12">
      <c r="A58" s="67"/>
      <c r="B58" s="66"/>
      <c r="C58" s="5" t="s">
        <v>37</v>
      </c>
      <c r="D58" s="64" t="s">
        <v>155</v>
      </c>
      <c r="E58" s="64"/>
      <c r="F58" s="64"/>
      <c r="G58" s="64"/>
      <c r="H58" s="64"/>
      <c r="I58" s="27" t="s">
        <v>299</v>
      </c>
      <c r="J58" s="5">
        <v>5</v>
      </c>
      <c r="K58" s="5"/>
    </row>
    <row r="59" spans="1:12">
      <c r="A59" s="67"/>
      <c r="B59" s="66"/>
      <c r="C59" s="5" t="s">
        <v>38</v>
      </c>
      <c r="D59" s="64" t="s">
        <v>156</v>
      </c>
      <c r="E59" s="64"/>
      <c r="F59" s="64"/>
      <c r="G59" s="64"/>
      <c r="H59" s="64"/>
      <c r="I59" s="7" t="s">
        <v>301</v>
      </c>
      <c r="J59" s="5">
        <v>0</v>
      </c>
      <c r="K59" s="5"/>
    </row>
    <row r="60" spans="1:12">
      <c r="A60" s="65" t="s">
        <v>157</v>
      </c>
      <c r="B60" s="65"/>
      <c r="C60" s="65"/>
      <c r="D60" s="65"/>
      <c r="E60" s="65"/>
      <c r="F60" s="65"/>
      <c r="G60" s="65"/>
      <c r="H60" s="65"/>
      <c r="I60" s="28"/>
      <c r="J60" s="3"/>
      <c r="K60" s="3">
        <f>K61</f>
        <v>3.5</v>
      </c>
      <c r="L60" s="19">
        <f>K60/5</f>
        <v>0.7</v>
      </c>
    </row>
    <row r="61" spans="1:12">
      <c r="A61" s="67"/>
      <c r="B61" s="63" t="s">
        <v>163</v>
      </c>
      <c r="C61" s="63"/>
      <c r="D61" s="63"/>
      <c r="E61" s="63"/>
      <c r="F61" s="63"/>
      <c r="G61" s="63"/>
      <c r="H61" s="63"/>
      <c r="I61" s="4"/>
      <c r="J61" s="4"/>
      <c r="K61" s="4">
        <f>(J62+J63)/2</f>
        <v>3.5</v>
      </c>
    </row>
    <row r="62" spans="1:12">
      <c r="A62" s="67"/>
      <c r="B62" s="66"/>
      <c r="C62" s="5" t="s">
        <v>39</v>
      </c>
      <c r="D62" s="64" t="s">
        <v>164</v>
      </c>
      <c r="E62" s="64"/>
      <c r="F62" s="64"/>
      <c r="G62" s="64"/>
      <c r="H62" s="64"/>
      <c r="I62" s="7" t="s">
        <v>300</v>
      </c>
      <c r="J62" s="5">
        <v>3</v>
      </c>
      <c r="K62" s="5"/>
    </row>
    <row r="63" spans="1:12">
      <c r="A63" s="67"/>
      <c r="B63" s="66"/>
      <c r="C63" s="5" t="s">
        <v>40</v>
      </c>
      <c r="D63" s="64" t="s">
        <v>165</v>
      </c>
      <c r="E63" s="64"/>
      <c r="F63" s="64"/>
      <c r="G63" s="64"/>
      <c r="H63" s="64"/>
      <c r="I63" s="27" t="s">
        <v>302</v>
      </c>
      <c r="J63" s="5">
        <v>4</v>
      </c>
      <c r="K63" s="5"/>
    </row>
    <row r="64" spans="1:12">
      <c r="A64" s="65" t="s">
        <v>166</v>
      </c>
      <c r="B64" s="65"/>
      <c r="C64" s="65"/>
      <c r="D64" s="65"/>
      <c r="E64" s="65"/>
      <c r="F64" s="65"/>
      <c r="G64" s="65"/>
      <c r="H64" s="65"/>
      <c r="I64" s="28"/>
      <c r="J64" s="3"/>
      <c r="K64" s="3">
        <f>(K65+K72)/2</f>
        <v>3.6944444444444446</v>
      </c>
      <c r="L64" s="19">
        <f>K64/5</f>
        <v>0.73888888888888893</v>
      </c>
    </row>
    <row r="65" spans="1:11">
      <c r="A65" s="67"/>
      <c r="B65" s="63" t="s">
        <v>167</v>
      </c>
      <c r="C65" s="63"/>
      <c r="D65" s="63"/>
      <c r="E65" s="63"/>
      <c r="F65" s="63"/>
      <c r="G65" s="63"/>
      <c r="H65" s="63"/>
      <c r="I65" s="4"/>
      <c r="J65" s="4"/>
      <c r="K65" s="4">
        <f>(J66+J67+J68+J69+J70+J71)/6</f>
        <v>4.166666666666667</v>
      </c>
    </row>
    <row r="66" spans="1:11">
      <c r="A66" s="67"/>
      <c r="B66" s="66"/>
      <c r="C66" s="5" t="s">
        <v>41</v>
      </c>
      <c r="D66" s="64" t="s">
        <v>181</v>
      </c>
      <c r="E66" s="64"/>
      <c r="F66" s="64"/>
      <c r="G66" s="64"/>
      <c r="H66" s="64"/>
      <c r="I66" s="27" t="s">
        <v>299</v>
      </c>
      <c r="J66" s="5">
        <v>5</v>
      </c>
      <c r="K66" s="5"/>
    </row>
    <row r="67" spans="1:11">
      <c r="A67" s="67"/>
      <c r="B67" s="66"/>
      <c r="C67" s="5" t="s">
        <v>42</v>
      </c>
      <c r="D67" s="64" t="s">
        <v>182</v>
      </c>
      <c r="E67" s="64"/>
      <c r="F67" s="64"/>
      <c r="G67" s="64"/>
      <c r="H67" s="64"/>
      <c r="I67" s="27" t="s">
        <v>299</v>
      </c>
      <c r="J67" s="5">
        <v>5</v>
      </c>
      <c r="K67" s="5"/>
    </row>
    <row r="68" spans="1:11">
      <c r="A68" s="67"/>
      <c r="B68" s="66"/>
      <c r="C68" s="5" t="s">
        <v>43</v>
      </c>
      <c r="D68" s="64" t="s">
        <v>183</v>
      </c>
      <c r="E68" s="64"/>
      <c r="F68" s="64"/>
      <c r="G68" s="64"/>
      <c r="H68" s="64"/>
      <c r="I68" s="27" t="s">
        <v>299</v>
      </c>
      <c r="J68" s="5">
        <v>5</v>
      </c>
      <c r="K68" s="5"/>
    </row>
    <row r="69" spans="1:11">
      <c r="A69" s="67"/>
      <c r="B69" s="66"/>
      <c r="C69" s="5" t="s">
        <v>44</v>
      </c>
      <c r="D69" s="64" t="s">
        <v>184</v>
      </c>
      <c r="E69" s="64"/>
      <c r="F69" s="64"/>
      <c r="G69" s="64"/>
      <c r="H69" s="64"/>
      <c r="I69" s="27" t="s">
        <v>299</v>
      </c>
      <c r="J69" s="5">
        <v>5</v>
      </c>
      <c r="K69" s="5"/>
    </row>
    <row r="70" spans="1:11">
      <c r="A70" s="67"/>
      <c r="B70" s="66"/>
      <c r="C70" s="5" t="s">
        <v>45</v>
      </c>
      <c r="D70" s="64" t="s">
        <v>185</v>
      </c>
      <c r="E70" s="64"/>
      <c r="F70" s="64"/>
      <c r="G70" s="64"/>
      <c r="H70" s="64"/>
      <c r="I70" s="27" t="s">
        <v>299</v>
      </c>
      <c r="J70" s="5">
        <v>5</v>
      </c>
      <c r="K70" s="5"/>
    </row>
    <row r="71" spans="1:11">
      <c r="A71" s="67"/>
      <c r="B71" s="66"/>
      <c r="C71" s="5" t="s">
        <v>46</v>
      </c>
      <c r="D71" s="64" t="s">
        <v>186</v>
      </c>
      <c r="E71" s="64"/>
      <c r="F71" s="64"/>
      <c r="G71" s="64"/>
      <c r="H71" s="64"/>
      <c r="I71" s="7" t="s">
        <v>301</v>
      </c>
      <c r="J71" s="5">
        <v>0</v>
      </c>
      <c r="K71" s="5"/>
    </row>
    <row r="72" spans="1:11">
      <c r="A72" s="67"/>
      <c r="B72" s="63" t="s">
        <v>187</v>
      </c>
      <c r="C72" s="63"/>
      <c r="D72" s="63"/>
      <c r="E72" s="63"/>
      <c r="F72" s="63"/>
      <c r="G72" s="63"/>
      <c r="H72" s="63"/>
      <c r="I72" s="4"/>
      <c r="J72" s="4"/>
      <c r="K72" s="4">
        <f>(J73+J74+J75+J76+J77+J78+J79+J80+J81)/9</f>
        <v>3.2222222222222223</v>
      </c>
    </row>
    <row r="73" spans="1:11">
      <c r="A73" s="67"/>
      <c r="B73" s="66"/>
      <c r="C73" s="5" t="s">
        <v>47</v>
      </c>
      <c r="D73" s="64" t="s">
        <v>188</v>
      </c>
      <c r="E73" s="64"/>
      <c r="F73" s="64"/>
      <c r="G73" s="64"/>
      <c r="H73" s="64"/>
      <c r="I73" s="27" t="s">
        <v>299</v>
      </c>
      <c r="J73" s="5">
        <v>5</v>
      </c>
      <c r="K73" s="5"/>
    </row>
    <row r="74" spans="1:11">
      <c r="A74" s="67"/>
      <c r="B74" s="66"/>
      <c r="C74" s="5" t="s">
        <v>48</v>
      </c>
      <c r="D74" s="64" t="s">
        <v>189</v>
      </c>
      <c r="E74" s="64"/>
      <c r="F74" s="64"/>
      <c r="G74" s="64"/>
      <c r="H74" s="64"/>
      <c r="I74" s="27" t="s">
        <v>299</v>
      </c>
      <c r="J74" s="5">
        <v>5</v>
      </c>
      <c r="K74" s="5"/>
    </row>
    <row r="75" spans="1:11">
      <c r="A75" s="67"/>
      <c r="B75" s="66"/>
      <c r="C75" s="5" t="s">
        <v>49</v>
      </c>
      <c r="D75" s="64" t="s">
        <v>190</v>
      </c>
      <c r="E75" s="64"/>
      <c r="F75" s="64"/>
      <c r="G75" s="64"/>
      <c r="H75" s="64"/>
      <c r="I75" s="7" t="s">
        <v>302</v>
      </c>
      <c r="J75" s="5">
        <v>4</v>
      </c>
      <c r="K75" s="5"/>
    </row>
    <row r="76" spans="1:11">
      <c r="A76" s="67"/>
      <c r="B76" s="66"/>
      <c r="C76" s="5" t="s">
        <v>50</v>
      </c>
      <c r="D76" s="64" t="s">
        <v>191</v>
      </c>
      <c r="E76" s="64"/>
      <c r="F76" s="64"/>
      <c r="G76" s="64"/>
      <c r="H76" s="64"/>
      <c r="I76" s="7" t="s">
        <v>302</v>
      </c>
      <c r="J76" s="5">
        <v>4</v>
      </c>
      <c r="K76" s="5"/>
    </row>
    <row r="77" spans="1:11">
      <c r="A77" s="67"/>
      <c r="B77" s="66"/>
      <c r="C77" s="5" t="s">
        <v>51</v>
      </c>
      <c r="D77" s="64" t="s">
        <v>192</v>
      </c>
      <c r="E77" s="64"/>
      <c r="F77" s="64"/>
      <c r="G77" s="64"/>
      <c r="H77" s="64"/>
      <c r="I77" s="7" t="s">
        <v>302</v>
      </c>
      <c r="J77" s="5">
        <v>4</v>
      </c>
      <c r="K77" s="5"/>
    </row>
    <row r="78" spans="1:11">
      <c r="A78" s="67"/>
      <c r="B78" s="66"/>
      <c r="C78" s="5" t="s">
        <v>52</v>
      </c>
      <c r="D78" s="64" t="s">
        <v>193</v>
      </c>
      <c r="E78" s="64"/>
      <c r="F78" s="64"/>
      <c r="G78" s="64"/>
      <c r="H78" s="64"/>
      <c r="I78" s="7" t="s">
        <v>302</v>
      </c>
      <c r="J78" s="5">
        <v>4</v>
      </c>
      <c r="K78" s="5"/>
    </row>
    <row r="79" spans="1:11">
      <c r="A79" s="67"/>
      <c r="B79" s="66"/>
      <c r="C79" s="5" t="s">
        <v>53</v>
      </c>
      <c r="D79" s="64" t="s">
        <v>194</v>
      </c>
      <c r="E79" s="64"/>
      <c r="F79" s="64"/>
      <c r="G79" s="64"/>
      <c r="H79" s="64"/>
      <c r="I79" s="7" t="s">
        <v>300</v>
      </c>
      <c r="J79" s="5">
        <v>3</v>
      </c>
      <c r="K79" s="5"/>
    </row>
    <row r="80" spans="1:11">
      <c r="A80" s="67"/>
      <c r="B80" s="66"/>
      <c r="C80" s="5" t="s">
        <v>54</v>
      </c>
      <c r="D80" s="64" t="s">
        <v>195</v>
      </c>
      <c r="E80" s="64"/>
      <c r="F80" s="64"/>
      <c r="G80" s="64"/>
      <c r="H80" s="64"/>
      <c r="I80" s="7" t="s">
        <v>301</v>
      </c>
      <c r="J80" s="5">
        <v>0</v>
      </c>
      <c r="K80" s="5"/>
    </row>
    <row r="81" spans="1:12">
      <c r="A81" s="67"/>
      <c r="B81" s="66"/>
      <c r="C81" s="5" t="s">
        <v>55</v>
      </c>
      <c r="D81" s="64" t="s">
        <v>196</v>
      </c>
      <c r="E81" s="64"/>
      <c r="F81" s="64"/>
      <c r="G81" s="64"/>
      <c r="H81" s="64"/>
      <c r="I81" s="7" t="s">
        <v>301</v>
      </c>
      <c r="J81" s="5">
        <v>0</v>
      </c>
      <c r="K81" s="5"/>
    </row>
    <row r="82" spans="1:12">
      <c r="A82" s="65" t="s">
        <v>197</v>
      </c>
      <c r="B82" s="65"/>
      <c r="C82" s="65"/>
      <c r="D82" s="65"/>
      <c r="E82" s="65"/>
      <c r="F82" s="65"/>
      <c r="G82" s="65"/>
      <c r="H82" s="65"/>
      <c r="I82" s="28"/>
      <c r="J82" s="3"/>
      <c r="K82" s="3">
        <f>(K83+K88+K90+K92+K97+K99+K102)/7</f>
        <v>4.3928571428571432</v>
      </c>
      <c r="L82" s="19">
        <f>K82/5</f>
        <v>0.87857142857142867</v>
      </c>
    </row>
    <row r="83" spans="1:12">
      <c r="A83" s="67"/>
      <c r="B83" s="63" t="s">
        <v>198</v>
      </c>
      <c r="C83" s="63"/>
      <c r="D83" s="63"/>
      <c r="E83" s="63"/>
      <c r="F83" s="63"/>
      <c r="G83" s="63"/>
      <c r="H83" s="63"/>
      <c r="I83" s="4"/>
      <c r="J83" s="4"/>
      <c r="K83" s="4">
        <f>(J84+J85+J86+J87)/4</f>
        <v>2.5</v>
      </c>
    </row>
    <row r="84" spans="1:12">
      <c r="A84" s="67"/>
      <c r="B84" s="66"/>
      <c r="C84" s="5" t="s">
        <v>56</v>
      </c>
      <c r="D84" s="64" t="s">
        <v>199</v>
      </c>
      <c r="E84" s="64"/>
      <c r="F84" s="64"/>
      <c r="G84" s="64"/>
      <c r="H84" s="64"/>
      <c r="I84" s="27" t="s">
        <v>299</v>
      </c>
      <c r="J84" s="5">
        <v>5</v>
      </c>
      <c r="K84" s="5"/>
    </row>
    <row r="85" spans="1:12">
      <c r="A85" s="67"/>
      <c r="B85" s="66"/>
      <c r="C85" s="5" t="s">
        <v>57</v>
      </c>
      <c r="D85" s="64" t="s">
        <v>200</v>
      </c>
      <c r="E85" s="64"/>
      <c r="F85" s="64"/>
      <c r="G85" s="64"/>
      <c r="H85" s="64"/>
      <c r="I85" s="7" t="s">
        <v>304</v>
      </c>
      <c r="J85" s="5">
        <v>1</v>
      </c>
      <c r="K85" s="5"/>
    </row>
    <row r="86" spans="1:12">
      <c r="A86" s="67"/>
      <c r="B86" s="66"/>
      <c r="C86" s="5" t="s">
        <v>58</v>
      </c>
      <c r="D86" s="64" t="s">
        <v>201</v>
      </c>
      <c r="E86" s="64"/>
      <c r="F86" s="64"/>
      <c r="G86" s="64"/>
      <c r="H86" s="64"/>
      <c r="I86" s="7" t="s">
        <v>303</v>
      </c>
      <c r="J86" s="5">
        <v>2</v>
      </c>
      <c r="K86" s="5"/>
    </row>
    <row r="87" spans="1:12">
      <c r="A87" s="67"/>
      <c r="B87" s="66"/>
      <c r="C87" s="5" t="s">
        <v>59</v>
      </c>
      <c r="D87" s="64" t="s">
        <v>202</v>
      </c>
      <c r="E87" s="64"/>
      <c r="F87" s="64"/>
      <c r="G87" s="64"/>
      <c r="H87" s="64"/>
      <c r="I87" s="7" t="s">
        <v>303</v>
      </c>
      <c r="J87" s="5">
        <v>2</v>
      </c>
      <c r="K87" s="5"/>
    </row>
    <row r="88" spans="1:12">
      <c r="A88" s="67"/>
      <c r="B88" s="63" t="s">
        <v>203</v>
      </c>
      <c r="C88" s="63"/>
      <c r="D88" s="63"/>
      <c r="E88" s="63"/>
      <c r="F88" s="63"/>
      <c r="G88" s="63"/>
      <c r="H88" s="63"/>
      <c r="I88" s="4"/>
      <c r="J88" s="4"/>
      <c r="K88" s="4">
        <f>(J89)/1</f>
        <v>5</v>
      </c>
    </row>
    <row r="89" spans="1:12">
      <c r="A89" s="67"/>
      <c r="B89" s="6"/>
      <c r="C89" s="5" t="s">
        <v>60</v>
      </c>
      <c r="D89" s="64" t="s">
        <v>204</v>
      </c>
      <c r="E89" s="64"/>
      <c r="F89" s="64"/>
      <c r="G89" s="64"/>
      <c r="H89" s="64"/>
      <c r="I89" s="27" t="s">
        <v>299</v>
      </c>
      <c r="J89" s="5">
        <v>5</v>
      </c>
      <c r="K89" s="5"/>
    </row>
    <row r="90" spans="1:12">
      <c r="A90" s="67"/>
      <c r="B90" s="63" t="s">
        <v>205</v>
      </c>
      <c r="C90" s="63"/>
      <c r="D90" s="63"/>
      <c r="E90" s="63"/>
      <c r="F90" s="63"/>
      <c r="G90" s="63"/>
      <c r="H90" s="63"/>
      <c r="I90" s="4"/>
      <c r="J90" s="4"/>
      <c r="K90" s="4">
        <f>(J91)/1</f>
        <v>4</v>
      </c>
    </row>
    <row r="91" spans="1:12">
      <c r="A91" s="67"/>
      <c r="B91" s="6"/>
      <c r="C91" s="5" t="s">
        <v>61</v>
      </c>
      <c r="D91" s="64" t="s">
        <v>206</v>
      </c>
      <c r="E91" s="64"/>
      <c r="F91" s="64"/>
      <c r="G91" s="64"/>
      <c r="H91" s="64"/>
      <c r="I91" s="7" t="s">
        <v>302</v>
      </c>
      <c r="J91" s="5">
        <v>4</v>
      </c>
      <c r="K91" s="5"/>
    </row>
    <row r="92" spans="1:12">
      <c r="A92" s="67"/>
      <c r="B92" s="63" t="s">
        <v>207</v>
      </c>
      <c r="C92" s="63"/>
      <c r="D92" s="63"/>
      <c r="E92" s="63"/>
      <c r="F92" s="63"/>
      <c r="G92" s="63"/>
      <c r="H92" s="63"/>
      <c r="I92" s="4"/>
      <c r="J92" s="4"/>
      <c r="K92" s="4">
        <f>(J93+J94+J95+J96)/4</f>
        <v>4.25</v>
      </c>
    </row>
    <row r="93" spans="1:12">
      <c r="A93" s="67"/>
      <c r="B93" s="66"/>
      <c r="C93" s="5" t="s">
        <v>62</v>
      </c>
      <c r="D93" s="64" t="s">
        <v>208</v>
      </c>
      <c r="E93" s="64"/>
      <c r="F93" s="64"/>
      <c r="G93" s="64"/>
      <c r="H93" s="64"/>
      <c r="I93" s="27" t="s">
        <v>299</v>
      </c>
      <c r="J93" s="5">
        <v>5</v>
      </c>
      <c r="K93" s="5"/>
    </row>
    <row r="94" spans="1:12">
      <c r="A94" s="67"/>
      <c r="B94" s="66"/>
      <c r="C94" s="5" t="s">
        <v>63</v>
      </c>
      <c r="D94" s="64" t="s">
        <v>209</v>
      </c>
      <c r="E94" s="64"/>
      <c r="F94" s="64"/>
      <c r="G94" s="64"/>
      <c r="H94" s="64"/>
      <c r="I94" s="27" t="s">
        <v>299</v>
      </c>
      <c r="J94" s="5">
        <v>5</v>
      </c>
      <c r="K94" s="5"/>
    </row>
    <row r="95" spans="1:12">
      <c r="A95" s="67"/>
      <c r="B95" s="66"/>
      <c r="C95" s="5" t="s">
        <v>64</v>
      </c>
      <c r="D95" s="64" t="s">
        <v>210</v>
      </c>
      <c r="E95" s="64"/>
      <c r="F95" s="64"/>
      <c r="G95" s="64"/>
      <c r="H95" s="64"/>
      <c r="I95" s="7" t="s">
        <v>303</v>
      </c>
      <c r="J95" s="5">
        <v>2</v>
      </c>
      <c r="K95" s="5"/>
    </row>
    <row r="96" spans="1:12">
      <c r="A96" s="67"/>
      <c r="B96" s="66"/>
      <c r="C96" s="5" t="s">
        <v>65</v>
      </c>
      <c r="D96" s="64" t="s">
        <v>211</v>
      </c>
      <c r="E96" s="64"/>
      <c r="F96" s="64"/>
      <c r="G96" s="64"/>
      <c r="H96" s="64"/>
      <c r="I96" s="27" t="s">
        <v>299</v>
      </c>
      <c r="J96" s="5">
        <v>5</v>
      </c>
      <c r="K96" s="5"/>
    </row>
    <row r="97" spans="1:12">
      <c r="A97" s="67"/>
      <c r="B97" s="63" t="s">
        <v>212</v>
      </c>
      <c r="C97" s="63"/>
      <c r="D97" s="63"/>
      <c r="E97" s="63"/>
      <c r="F97" s="63"/>
      <c r="G97" s="63"/>
      <c r="H97" s="63"/>
      <c r="I97" s="4"/>
      <c r="J97" s="4"/>
      <c r="K97" s="4">
        <f>J98/1</f>
        <v>5</v>
      </c>
    </row>
    <row r="98" spans="1:12">
      <c r="A98" s="67"/>
      <c r="B98" s="6"/>
      <c r="C98" s="5" t="s">
        <v>66</v>
      </c>
      <c r="D98" s="64" t="s">
        <v>213</v>
      </c>
      <c r="E98" s="64"/>
      <c r="F98" s="64"/>
      <c r="G98" s="64"/>
      <c r="H98" s="64"/>
      <c r="I98" s="27" t="s">
        <v>299</v>
      </c>
      <c r="J98" s="5">
        <v>5</v>
      </c>
      <c r="K98" s="5"/>
    </row>
    <row r="99" spans="1:12">
      <c r="A99" s="67"/>
      <c r="B99" s="63" t="s">
        <v>214</v>
      </c>
      <c r="C99" s="63"/>
      <c r="D99" s="63"/>
      <c r="E99" s="63"/>
      <c r="F99" s="63"/>
      <c r="G99" s="63"/>
      <c r="H99" s="63"/>
      <c r="I99" s="4"/>
      <c r="J99" s="4"/>
      <c r="K99" s="4">
        <f>(J100+J101)/2</f>
        <v>5</v>
      </c>
    </row>
    <row r="100" spans="1:12">
      <c r="A100" s="67"/>
      <c r="B100" s="66"/>
      <c r="C100" s="5" t="s">
        <v>67</v>
      </c>
      <c r="D100" s="64" t="s">
        <v>215</v>
      </c>
      <c r="E100" s="64"/>
      <c r="F100" s="64"/>
      <c r="G100" s="64"/>
      <c r="H100" s="64"/>
      <c r="I100" s="27" t="s">
        <v>299</v>
      </c>
      <c r="J100" s="5">
        <v>5</v>
      </c>
      <c r="K100" s="5"/>
    </row>
    <row r="101" spans="1:12">
      <c r="A101" s="67"/>
      <c r="B101" s="66"/>
      <c r="C101" s="5" t="s">
        <v>68</v>
      </c>
      <c r="D101" s="64" t="s">
        <v>216</v>
      </c>
      <c r="E101" s="64"/>
      <c r="F101" s="64"/>
      <c r="G101" s="64"/>
      <c r="H101" s="64"/>
      <c r="I101" s="27" t="s">
        <v>299</v>
      </c>
      <c r="J101" s="5">
        <v>5</v>
      </c>
      <c r="K101" s="5"/>
    </row>
    <row r="102" spans="1:12">
      <c r="A102" s="67"/>
      <c r="B102" s="63" t="s">
        <v>217</v>
      </c>
      <c r="C102" s="63"/>
      <c r="D102" s="63"/>
      <c r="E102" s="63"/>
      <c r="F102" s="63"/>
      <c r="G102" s="63"/>
      <c r="H102" s="63"/>
      <c r="I102" s="4"/>
      <c r="J102" s="4"/>
      <c r="K102" s="4">
        <f>J103/1</f>
        <v>5</v>
      </c>
    </row>
    <row r="103" spans="1:12">
      <c r="A103" s="67"/>
      <c r="B103" s="6"/>
      <c r="C103" s="5" t="s">
        <v>69</v>
      </c>
      <c r="D103" s="64" t="s">
        <v>218</v>
      </c>
      <c r="E103" s="64"/>
      <c r="F103" s="64"/>
      <c r="G103" s="64"/>
      <c r="H103" s="64"/>
      <c r="I103" s="27" t="s">
        <v>299</v>
      </c>
      <c r="J103" s="5">
        <v>5</v>
      </c>
      <c r="K103" s="5"/>
    </row>
    <row r="104" spans="1:12">
      <c r="A104" s="65" t="s">
        <v>219</v>
      </c>
      <c r="B104" s="65"/>
      <c r="C104" s="65"/>
      <c r="D104" s="65"/>
      <c r="E104" s="65"/>
      <c r="F104" s="65"/>
      <c r="G104" s="65"/>
      <c r="H104" s="65"/>
      <c r="I104" s="28"/>
      <c r="J104" s="3"/>
      <c r="K104" s="3">
        <f>(K105+K109)/2</f>
        <v>3.9583333333333335</v>
      </c>
      <c r="L104" s="19">
        <f>K104/5</f>
        <v>0.79166666666666674</v>
      </c>
    </row>
    <row r="105" spans="1:12">
      <c r="A105" s="67"/>
      <c r="B105" s="63" t="s">
        <v>220</v>
      </c>
      <c r="C105" s="63"/>
      <c r="D105" s="63"/>
      <c r="E105" s="63"/>
      <c r="F105" s="63"/>
      <c r="G105" s="63"/>
      <c r="H105" s="63"/>
      <c r="I105" s="4"/>
      <c r="J105" s="4"/>
      <c r="K105" s="4">
        <f>(J106+J107+J108)/3</f>
        <v>4.666666666666667</v>
      </c>
    </row>
    <row r="106" spans="1:12">
      <c r="A106" s="67"/>
      <c r="B106" s="66"/>
      <c r="C106" s="5" t="s">
        <v>70</v>
      </c>
      <c r="D106" s="64" t="s">
        <v>221</v>
      </c>
      <c r="E106" s="64"/>
      <c r="F106" s="64"/>
      <c r="G106" s="64"/>
      <c r="H106" s="64"/>
      <c r="I106" s="27" t="s">
        <v>299</v>
      </c>
      <c r="J106" s="5">
        <v>5</v>
      </c>
      <c r="K106" s="5"/>
    </row>
    <row r="107" spans="1:12">
      <c r="A107" s="67"/>
      <c r="B107" s="66"/>
      <c r="C107" s="5" t="s">
        <v>71</v>
      </c>
      <c r="D107" s="64" t="s">
        <v>222</v>
      </c>
      <c r="E107" s="64"/>
      <c r="F107" s="64"/>
      <c r="G107" s="64"/>
      <c r="H107" s="64"/>
      <c r="I107" s="27" t="s">
        <v>299</v>
      </c>
      <c r="J107" s="5">
        <v>5</v>
      </c>
      <c r="K107" s="5"/>
    </row>
    <row r="108" spans="1:12">
      <c r="A108" s="67"/>
      <c r="B108" s="66"/>
      <c r="C108" s="5" t="s">
        <v>72</v>
      </c>
      <c r="D108" s="64" t="s">
        <v>223</v>
      </c>
      <c r="E108" s="64"/>
      <c r="F108" s="64"/>
      <c r="G108" s="64"/>
      <c r="H108" s="64"/>
      <c r="I108" s="7" t="s">
        <v>302</v>
      </c>
      <c r="J108" s="5">
        <v>4</v>
      </c>
      <c r="K108" s="5"/>
    </row>
    <row r="109" spans="1:12">
      <c r="A109" s="67"/>
      <c r="B109" s="63" t="s">
        <v>224</v>
      </c>
      <c r="C109" s="63"/>
      <c r="D109" s="63"/>
      <c r="E109" s="63"/>
      <c r="F109" s="63"/>
      <c r="G109" s="63"/>
      <c r="H109" s="63"/>
      <c r="I109" s="4"/>
      <c r="J109" s="4"/>
      <c r="K109" s="4">
        <f>(J110+J111+J112+J113)/4</f>
        <v>3.25</v>
      </c>
    </row>
    <row r="110" spans="1:12">
      <c r="A110" s="67"/>
      <c r="B110" s="66"/>
      <c r="C110" s="5" t="s">
        <v>73</v>
      </c>
      <c r="D110" s="64" t="s">
        <v>225</v>
      </c>
      <c r="E110" s="64"/>
      <c r="F110" s="64"/>
      <c r="G110" s="64"/>
      <c r="H110" s="64"/>
      <c r="I110" s="27" t="s">
        <v>299</v>
      </c>
      <c r="J110" s="5">
        <v>5</v>
      </c>
      <c r="K110" s="5"/>
    </row>
    <row r="111" spans="1:12">
      <c r="A111" s="67"/>
      <c r="B111" s="66"/>
      <c r="C111" s="5" t="s">
        <v>74</v>
      </c>
      <c r="D111" s="64" t="s">
        <v>226</v>
      </c>
      <c r="E111" s="64"/>
      <c r="F111" s="64"/>
      <c r="G111" s="64"/>
      <c r="H111" s="64"/>
      <c r="I111" s="7" t="s">
        <v>302</v>
      </c>
      <c r="J111" s="5">
        <v>4</v>
      </c>
      <c r="K111" s="5"/>
    </row>
    <row r="112" spans="1:12">
      <c r="A112" s="67"/>
      <c r="B112" s="66"/>
      <c r="C112" s="5" t="s">
        <v>75</v>
      </c>
      <c r="D112" s="64" t="s">
        <v>227</v>
      </c>
      <c r="E112" s="64"/>
      <c r="F112" s="64"/>
      <c r="G112" s="64"/>
      <c r="H112" s="64"/>
      <c r="I112" s="7" t="s">
        <v>304</v>
      </c>
      <c r="J112" s="5">
        <v>1</v>
      </c>
      <c r="K112" s="5"/>
    </row>
    <row r="113" spans="1:12">
      <c r="A113" s="67"/>
      <c r="B113" s="66"/>
      <c r="C113" s="5" t="s">
        <v>76</v>
      </c>
      <c r="D113" s="64" t="s">
        <v>228</v>
      </c>
      <c r="E113" s="64"/>
      <c r="F113" s="64"/>
      <c r="G113" s="64"/>
      <c r="H113" s="64"/>
      <c r="I113" s="7" t="s">
        <v>300</v>
      </c>
      <c r="J113" s="5">
        <v>3</v>
      </c>
      <c r="K113" s="5"/>
    </row>
    <row r="114" spans="1:12">
      <c r="A114" s="65" t="s">
        <v>229</v>
      </c>
      <c r="B114" s="65"/>
      <c r="C114" s="65"/>
      <c r="D114" s="65"/>
      <c r="E114" s="65"/>
      <c r="F114" s="65"/>
      <c r="G114" s="65"/>
      <c r="H114" s="65"/>
      <c r="I114" s="28"/>
      <c r="J114" s="3"/>
      <c r="K114" s="3">
        <f>(K115+K119+K129)/3</f>
        <v>2.5555555555555554</v>
      </c>
      <c r="L114" s="19">
        <f>K114/5</f>
        <v>0.51111111111111107</v>
      </c>
    </row>
    <row r="115" spans="1:12">
      <c r="A115" s="67"/>
      <c r="B115" s="63" t="s">
        <v>230</v>
      </c>
      <c r="C115" s="63"/>
      <c r="D115" s="63"/>
      <c r="E115" s="63"/>
      <c r="F115" s="63"/>
      <c r="G115" s="63"/>
      <c r="H115" s="63"/>
      <c r="I115" s="4"/>
      <c r="J115" s="4"/>
      <c r="K115" s="4">
        <f>(J116+J117+J118)/3</f>
        <v>3.6666666666666665</v>
      </c>
    </row>
    <row r="116" spans="1:12">
      <c r="A116" s="67"/>
      <c r="B116" s="66"/>
      <c r="C116" s="5" t="s">
        <v>77</v>
      </c>
      <c r="D116" s="64" t="s">
        <v>231</v>
      </c>
      <c r="E116" s="64"/>
      <c r="F116" s="64"/>
      <c r="G116" s="64"/>
      <c r="H116" s="64"/>
      <c r="I116" s="7" t="s">
        <v>300</v>
      </c>
      <c r="J116" s="5">
        <v>3</v>
      </c>
      <c r="K116" s="5"/>
    </row>
    <row r="117" spans="1:12">
      <c r="A117" s="67"/>
      <c r="B117" s="66"/>
      <c r="C117" s="5" t="s">
        <v>78</v>
      </c>
      <c r="D117" s="64" t="s">
        <v>232</v>
      </c>
      <c r="E117" s="64"/>
      <c r="F117" s="64"/>
      <c r="G117" s="64"/>
      <c r="H117" s="64"/>
      <c r="I117" s="7" t="s">
        <v>302</v>
      </c>
      <c r="J117" s="5">
        <v>4</v>
      </c>
      <c r="K117" s="5"/>
    </row>
    <row r="118" spans="1:12">
      <c r="A118" s="67"/>
      <c r="B118" s="66"/>
      <c r="C118" s="5" t="s">
        <v>79</v>
      </c>
      <c r="D118" s="64" t="s">
        <v>233</v>
      </c>
      <c r="E118" s="64"/>
      <c r="F118" s="64"/>
      <c r="G118" s="64"/>
      <c r="H118" s="64"/>
      <c r="I118" s="7" t="s">
        <v>302</v>
      </c>
      <c r="J118" s="5">
        <v>4</v>
      </c>
      <c r="K118" s="5"/>
    </row>
    <row r="119" spans="1:12" ht="15.75" thickBot="1">
      <c r="A119" s="67"/>
      <c r="B119" s="63" t="s">
        <v>234</v>
      </c>
      <c r="C119" s="63"/>
      <c r="D119" s="63"/>
      <c r="E119" s="63"/>
      <c r="F119" s="63"/>
      <c r="G119" s="63"/>
      <c r="H119" s="63"/>
      <c r="I119" s="4"/>
      <c r="J119" s="4"/>
      <c r="K119" s="4">
        <f>J126</f>
        <v>3</v>
      </c>
    </row>
    <row r="120" spans="1:12" ht="15.75" thickBot="1">
      <c r="A120" s="67"/>
      <c r="B120" s="66"/>
      <c r="C120" s="5" t="s">
        <v>80</v>
      </c>
      <c r="D120" s="64" t="s">
        <v>235</v>
      </c>
      <c r="E120" s="64"/>
      <c r="F120" s="64"/>
      <c r="G120" s="64"/>
      <c r="H120" s="64"/>
      <c r="I120" s="29" t="s">
        <v>305</v>
      </c>
      <c r="J120" s="5" t="str">
        <f t="shared" ref="J120:J128" si="0">LEFT(I120,1)</f>
        <v>N</v>
      </c>
      <c r="K120" s="5"/>
    </row>
    <row r="121" spans="1:12" ht="15.75" thickBot="1">
      <c r="A121" s="67"/>
      <c r="B121" s="66"/>
      <c r="C121" s="5" t="s">
        <v>81</v>
      </c>
      <c r="D121" s="64" t="s">
        <v>236</v>
      </c>
      <c r="E121" s="64"/>
      <c r="F121" s="64"/>
      <c r="G121" s="64"/>
      <c r="H121" s="64"/>
      <c r="I121" s="29" t="s">
        <v>305</v>
      </c>
      <c r="J121" s="5" t="str">
        <f t="shared" si="0"/>
        <v>N</v>
      </c>
      <c r="K121" s="5"/>
    </row>
    <row r="122" spans="1:12" ht="15.75" thickBot="1">
      <c r="A122" s="67"/>
      <c r="B122" s="66"/>
      <c r="C122" s="5" t="s">
        <v>82</v>
      </c>
      <c r="D122" s="64" t="s">
        <v>237</v>
      </c>
      <c r="E122" s="64"/>
      <c r="F122" s="64"/>
      <c r="G122" s="64"/>
      <c r="H122" s="64"/>
      <c r="I122" s="29" t="s">
        <v>305</v>
      </c>
      <c r="J122" s="5" t="str">
        <f t="shared" si="0"/>
        <v>N</v>
      </c>
      <c r="K122" s="5"/>
    </row>
    <row r="123" spans="1:12" ht="15.75" thickBot="1">
      <c r="A123" s="67"/>
      <c r="B123" s="66"/>
      <c r="C123" s="5" t="s">
        <v>83</v>
      </c>
      <c r="D123" s="64" t="s">
        <v>238</v>
      </c>
      <c r="E123" s="64"/>
      <c r="F123" s="64"/>
      <c r="G123" s="64"/>
      <c r="H123" s="64"/>
      <c r="I123" s="29" t="s">
        <v>305</v>
      </c>
      <c r="J123" s="5" t="str">
        <f t="shared" si="0"/>
        <v>N</v>
      </c>
      <c r="K123" s="5"/>
    </row>
    <row r="124" spans="1:12" ht="15.75" thickBot="1">
      <c r="A124" s="67"/>
      <c r="B124" s="66"/>
      <c r="C124" s="5" t="s">
        <v>84</v>
      </c>
      <c r="D124" s="64" t="s">
        <v>239</v>
      </c>
      <c r="E124" s="64"/>
      <c r="F124" s="64"/>
      <c r="G124" s="64"/>
      <c r="H124" s="64"/>
      <c r="I124" s="29" t="s">
        <v>305</v>
      </c>
      <c r="J124" s="5" t="str">
        <f t="shared" si="0"/>
        <v>N</v>
      </c>
      <c r="K124" s="5"/>
    </row>
    <row r="125" spans="1:12" ht="15.75" thickBot="1">
      <c r="A125" s="67"/>
      <c r="B125" s="66"/>
      <c r="C125" s="5" t="s">
        <v>85</v>
      </c>
      <c r="D125" s="64" t="s">
        <v>240</v>
      </c>
      <c r="E125" s="64"/>
      <c r="F125" s="64"/>
      <c r="G125" s="64"/>
      <c r="H125" s="64"/>
      <c r="I125" s="29" t="s">
        <v>305</v>
      </c>
      <c r="J125" s="5" t="str">
        <f t="shared" si="0"/>
        <v>N</v>
      </c>
      <c r="K125" s="5"/>
    </row>
    <row r="126" spans="1:12" ht="15.75" thickBot="1">
      <c r="A126" s="67"/>
      <c r="B126" s="66"/>
      <c r="C126" s="5" t="s">
        <v>86</v>
      </c>
      <c r="D126" s="64" t="s">
        <v>241</v>
      </c>
      <c r="E126" s="64"/>
      <c r="F126" s="64"/>
      <c r="G126" s="64"/>
      <c r="H126" s="64"/>
      <c r="I126" s="7" t="s">
        <v>300</v>
      </c>
      <c r="J126" s="5">
        <v>3</v>
      </c>
      <c r="K126" s="5"/>
    </row>
    <row r="127" spans="1:12" ht="15.75" thickBot="1">
      <c r="A127" s="67"/>
      <c r="B127" s="66"/>
      <c r="C127" s="5" t="s">
        <v>87</v>
      </c>
      <c r="D127" s="64" t="s">
        <v>242</v>
      </c>
      <c r="E127" s="64"/>
      <c r="F127" s="64"/>
      <c r="G127" s="64"/>
      <c r="H127" s="64"/>
      <c r="I127" s="29" t="s">
        <v>305</v>
      </c>
      <c r="J127" s="5" t="str">
        <f t="shared" si="0"/>
        <v>N</v>
      </c>
      <c r="K127" s="5"/>
    </row>
    <row r="128" spans="1:12" ht="15.75" thickBot="1">
      <c r="A128" s="67"/>
      <c r="B128" s="66"/>
      <c r="C128" s="5" t="s">
        <v>88</v>
      </c>
      <c r="D128" s="64" t="s">
        <v>243</v>
      </c>
      <c r="E128" s="64"/>
      <c r="F128" s="64"/>
      <c r="G128" s="64"/>
      <c r="H128" s="64"/>
      <c r="I128" s="29" t="s">
        <v>305</v>
      </c>
      <c r="J128" s="5" t="str">
        <f t="shared" si="0"/>
        <v>N</v>
      </c>
      <c r="K128" s="5"/>
    </row>
    <row r="129" spans="1:12">
      <c r="A129" s="67"/>
      <c r="B129" s="63" t="s">
        <v>244</v>
      </c>
      <c r="C129" s="63"/>
      <c r="D129" s="63"/>
      <c r="E129" s="63"/>
      <c r="F129" s="63"/>
      <c r="G129" s="63"/>
      <c r="H129" s="63"/>
      <c r="I129" s="4"/>
      <c r="J129" s="4"/>
      <c r="K129" s="4">
        <f>J130/1</f>
        <v>1</v>
      </c>
    </row>
    <row r="130" spans="1:12">
      <c r="A130" s="67"/>
      <c r="B130" s="6"/>
      <c r="C130" s="5" t="s">
        <v>89</v>
      </c>
      <c r="D130" s="64" t="s">
        <v>245</v>
      </c>
      <c r="E130" s="64"/>
      <c r="F130" s="64"/>
      <c r="G130" s="64"/>
      <c r="H130" s="64"/>
      <c r="I130" s="7" t="s">
        <v>304</v>
      </c>
      <c r="J130" s="5">
        <v>1</v>
      </c>
      <c r="K130" s="5"/>
    </row>
    <row r="131" spans="1:12">
      <c r="A131" s="65" t="s">
        <v>246</v>
      </c>
      <c r="B131" s="65"/>
      <c r="C131" s="65"/>
      <c r="D131" s="65"/>
      <c r="E131" s="65"/>
      <c r="F131" s="65"/>
      <c r="G131" s="65"/>
      <c r="H131" s="65"/>
      <c r="I131" s="28"/>
      <c r="J131" s="3"/>
      <c r="K131" s="3">
        <f>(K132+K136)/2</f>
        <v>4.3333333333333339</v>
      </c>
      <c r="L131" s="19">
        <f>K131/5</f>
        <v>0.86666666666666681</v>
      </c>
    </row>
    <row r="132" spans="1:12">
      <c r="A132" s="67"/>
      <c r="B132" s="63" t="s">
        <v>247</v>
      </c>
      <c r="C132" s="63"/>
      <c r="D132" s="63"/>
      <c r="E132" s="63"/>
      <c r="F132" s="63"/>
      <c r="G132" s="63"/>
      <c r="H132" s="63"/>
      <c r="I132" s="4"/>
      <c r="J132" s="4"/>
      <c r="K132" s="4">
        <f>(J133+J134+J135)/3</f>
        <v>4.666666666666667</v>
      </c>
    </row>
    <row r="133" spans="1:12">
      <c r="A133" s="67"/>
      <c r="B133" s="66"/>
      <c r="C133" s="5" t="s">
        <v>90</v>
      </c>
      <c r="D133" s="64" t="s">
        <v>248</v>
      </c>
      <c r="E133" s="64"/>
      <c r="F133" s="64"/>
      <c r="G133" s="64"/>
      <c r="H133" s="64"/>
      <c r="I133" s="27" t="s">
        <v>299</v>
      </c>
      <c r="J133" s="5">
        <v>5</v>
      </c>
      <c r="K133" s="5"/>
    </row>
    <row r="134" spans="1:12">
      <c r="A134" s="67"/>
      <c r="B134" s="66"/>
      <c r="C134" s="5" t="s">
        <v>91</v>
      </c>
      <c r="D134" s="64" t="s">
        <v>249</v>
      </c>
      <c r="E134" s="64"/>
      <c r="F134" s="64"/>
      <c r="G134" s="64"/>
      <c r="H134" s="64"/>
      <c r="I134" s="7" t="s">
        <v>302</v>
      </c>
      <c r="J134" s="5">
        <v>4</v>
      </c>
      <c r="K134" s="5"/>
    </row>
    <row r="135" spans="1:12">
      <c r="A135" s="67"/>
      <c r="B135" s="66"/>
      <c r="C135" s="5" t="s">
        <v>92</v>
      </c>
      <c r="D135" s="64" t="s">
        <v>250</v>
      </c>
      <c r="E135" s="64"/>
      <c r="F135" s="64"/>
      <c r="G135" s="64"/>
      <c r="H135" s="64"/>
      <c r="I135" s="27" t="s">
        <v>299</v>
      </c>
      <c r="J135" s="5">
        <v>5</v>
      </c>
      <c r="K135" s="5"/>
    </row>
    <row r="136" spans="1:12">
      <c r="A136" s="67"/>
      <c r="B136" s="63" t="s">
        <v>251</v>
      </c>
      <c r="C136" s="63"/>
      <c r="D136" s="63"/>
      <c r="E136" s="63"/>
      <c r="F136" s="63"/>
      <c r="G136" s="63"/>
      <c r="H136" s="63"/>
      <c r="I136" s="4"/>
      <c r="J136" s="4"/>
      <c r="K136" s="4">
        <f>(J137+J138)/2</f>
        <v>4</v>
      </c>
    </row>
    <row r="137" spans="1:12">
      <c r="A137" s="67"/>
      <c r="B137" s="66"/>
      <c r="C137" s="5" t="s">
        <v>93</v>
      </c>
      <c r="D137" s="64" t="s">
        <v>252</v>
      </c>
      <c r="E137" s="64"/>
      <c r="F137" s="64"/>
      <c r="G137" s="64"/>
      <c r="H137" s="64"/>
      <c r="I137" s="27" t="s">
        <v>299</v>
      </c>
      <c r="J137" s="5">
        <v>5</v>
      </c>
      <c r="K137" s="5"/>
    </row>
    <row r="138" spans="1:12">
      <c r="A138" s="67"/>
      <c r="B138" s="66"/>
      <c r="C138" s="5" t="s">
        <v>94</v>
      </c>
      <c r="D138" s="64" t="s">
        <v>253</v>
      </c>
      <c r="E138" s="64"/>
      <c r="F138" s="64"/>
      <c r="G138" s="64"/>
      <c r="H138" s="64"/>
      <c r="I138" s="7" t="s">
        <v>300</v>
      </c>
      <c r="J138" s="5">
        <v>3</v>
      </c>
      <c r="K138" s="5"/>
    </row>
    <row r="139" spans="1:12">
      <c r="A139" s="65" t="s">
        <v>254</v>
      </c>
      <c r="B139" s="65"/>
      <c r="C139" s="65"/>
      <c r="D139" s="65"/>
      <c r="E139" s="65"/>
      <c r="F139" s="65"/>
      <c r="G139" s="65"/>
      <c r="H139" s="65"/>
      <c r="I139" s="28"/>
      <c r="J139" s="3"/>
      <c r="K139" s="3">
        <f>K140</f>
        <v>4.2857142857142856</v>
      </c>
      <c r="L139" s="19">
        <f>K139/5</f>
        <v>0.8571428571428571</v>
      </c>
    </row>
    <row r="140" spans="1:12">
      <c r="A140" s="67"/>
      <c r="B140" s="63" t="s">
        <v>255</v>
      </c>
      <c r="C140" s="63"/>
      <c r="D140" s="63"/>
      <c r="E140" s="63"/>
      <c r="F140" s="63"/>
      <c r="G140" s="63"/>
      <c r="H140" s="63"/>
      <c r="I140" s="4"/>
      <c r="J140" s="4"/>
      <c r="K140" s="4">
        <f>(J141+J142+J143+J144+J145+J146+J147)/7</f>
        <v>4.2857142857142856</v>
      </c>
    </row>
    <row r="141" spans="1:12">
      <c r="A141" s="67"/>
      <c r="B141" s="66"/>
      <c r="C141" s="5" t="s">
        <v>95</v>
      </c>
      <c r="D141" s="64" t="s">
        <v>256</v>
      </c>
      <c r="E141" s="64"/>
      <c r="F141" s="64"/>
      <c r="G141" s="64"/>
      <c r="H141" s="64"/>
      <c r="I141" s="7" t="s">
        <v>302</v>
      </c>
      <c r="J141" s="5">
        <v>4</v>
      </c>
      <c r="K141" s="5"/>
    </row>
    <row r="142" spans="1:12">
      <c r="A142" s="67"/>
      <c r="B142" s="66"/>
      <c r="C142" s="5" t="s">
        <v>96</v>
      </c>
      <c r="D142" s="64" t="s">
        <v>257</v>
      </c>
      <c r="E142" s="64"/>
      <c r="F142" s="64"/>
      <c r="G142" s="64"/>
      <c r="H142" s="64"/>
      <c r="I142" s="7" t="s">
        <v>299</v>
      </c>
      <c r="J142" s="5">
        <v>5</v>
      </c>
      <c r="K142" s="5"/>
    </row>
    <row r="143" spans="1:12">
      <c r="A143" s="67"/>
      <c r="B143" s="66"/>
      <c r="C143" s="5" t="s">
        <v>97</v>
      </c>
      <c r="D143" s="64" t="s">
        <v>258</v>
      </c>
      <c r="E143" s="64"/>
      <c r="F143" s="64"/>
      <c r="G143" s="64"/>
      <c r="H143" s="64"/>
      <c r="I143" s="7" t="s">
        <v>299</v>
      </c>
      <c r="J143" s="5">
        <v>5</v>
      </c>
      <c r="K143" s="5"/>
    </row>
    <row r="144" spans="1:12">
      <c r="A144" s="67"/>
      <c r="B144" s="66"/>
      <c r="C144" s="5" t="s">
        <v>98</v>
      </c>
      <c r="D144" s="64" t="s">
        <v>259</v>
      </c>
      <c r="E144" s="64"/>
      <c r="F144" s="64"/>
      <c r="G144" s="64"/>
      <c r="H144" s="64"/>
      <c r="I144" s="7" t="s">
        <v>302</v>
      </c>
      <c r="J144" s="5">
        <v>4</v>
      </c>
      <c r="K144" s="5"/>
    </row>
    <row r="145" spans="1:12">
      <c r="A145" s="67"/>
      <c r="B145" s="66"/>
      <c r="C145" s="5" t="s">
        <v>99</v>
      </c>
      <c r="D145" s="64" t="s">
        <v>260</v>
      </c>
      <c r="E145" s="64"/>
      <c r="F145" s="64"/>
      <c r="G145" s="64"/>
      <c r="H145" s="64"/>
      <c r="I145" s="7" t="s">
        <v>299</v>
      </c>
      <c r="J145" s="5">
        <v>5</v>
      </c>
      <c r="K145" s="5"/>
    </row>
    <row r="146" spans="1:12">
      <c r="A146" s="67"/>
      <c r="B146" s="66"/>
      <c r="C146" s="5" t="s">
        <v>100</v>
      </c>
      <c r="D146" s="64" t="s">
        <v>261</v>
      </c>
      <c r="E146" s="64"/>
      <c r="F146" s="64"/>
      <c r="G146" s="64"/>
      <c r="H146" s="64"/>
      <c r="I146" s="7" t="s">
        <v>300</v>
      </c>
      <c r="J146" s="5">
        <v>3</v>
      </c>
      <c r="K146" s="5"/>
    </row>
    <row r="147" spans="1:12">
      <c r="A147" s="67"/>
      <c r="B147" s="66"/>
      <c r="C147" s="5" t="s">
        <v>101</v>
      </c>
      <c r="D147" s="64" t="s">
        <v>262</v>
      </c>
      <c r="E147" s="64"/>
      <c r="F147" s="64"/>
      <c r="G147" s="64"/>
      <c r="H147" s="64"/>
      <c r="I147" s="7" t="s">
        <v>302</v>
      </c>
      <c r="J147" s="5">
        <v>4</v>
      </c>
      <c r="K147" s="5"/>
    </row>
    <row r="148" spans="1:12">
      <c r="A148" s="65" t="s">
        <v>263</v>
      </c>
      <c r="B148" s="65"/>
      <c r="C148" s="65"/>
      <c r="D148" s="65"/>
      <c r="E148" s="65"/>
      <c r="F148" s="65"/>
      <c r="G148" s="65"/>
      <c r="H148" s="65"/>
      <c r="I148" s="28"/>
      <c r="J148" s="3"/>
      <c r="K148" s="3">
        <f>(K149+K153)/2</f>
        <v>3.666666666666667</v>
      </c>
      <c r="L148" s="19">
        <f>K148/5</f>
        <v>0.73333333333333339</v>
      </c>
    </row>
    <row r="149" spans="1:12">
      <c r="A149" s="67"/>
      <c r="B149" s="63" t="s">
        <v>264</v>
      </c>
      <c r="C149" s="63"/>
      <c r="D149" s="63"/>
      <c r="E149" s="63"/>
      <c r="F149" s="63"/>
      <c r="G149" s="63"/>
      <c r="H149" s="63"/>
      <c r="I149" s="4"/>
      <c r="J149" s="4"/>
      <c r="K149" s="4">
        <f>(J150+J151+J152)/3</f>
        <v>3.3333333333333335</v>
      </c>
    </row>
    <row r="150" spans="1:12">
      <c r="A150" s="67"/>
      <c r="B150" s="66"/>
      <c r="C150" s="5" t="s">
        <v>102</v>
      </c>
      <c r="D150" s="64" t="s">
        <v>265</v>
      </c>
      <c r="E150" s="64"/>
      <c r="F150" s="64"/>
      <c r="G150" s="64"/>
      <c r="H150" s="64"/>
      <c r="I150" s="7" t="s">
        <v>300</v>
      </c>
      <c r="J150" s="5">
        <v>3</v>
      </c>
      <c r="K150" s="5"/>
    </row>
    <row r="151" spans="1:12">
      <c r="A151" s="67"/>
      <c r="B151" s="66"/>
      <c r="C151" s="5" t="s">
        <v>103</v>
      </c>
      <c r="D151" s="64" t="s">
        <v>266</v>
      </c>
      <c r="E151" s="64"/>
      <c r="F151" s="64"/>
      <c r="G151" s="64"/>
      <c r="H151" s="64"/>
      <c r="I151" s="27" t="s">
        <v>302</v>
      </c>
      <c r="J151" s="5">
        <v>4</v>
      </c>
      <c r="K151" s="5"/>
    </row>
    <row r="152" spans="1:12">
      <c r="A152" s="67"/>
      <c r="B152" s="66"/>
      <c r="C152" s="5" t="s">
        <v>104</v>
      </c>
      <c r="D152" s="64" t="s">
        <v>267</v>
      </c>
      <c r="E152" s="64"/>
      <c r="F152" s="64"/>
      <c r="G152" s="64"/>
      <c r="H152" s="64"/>
      <c r="I152" s="7" t="s">
        <v>300</v>
      </c>
      <c r="J152" s="5">
        <v>3</v>
      </c>
      <c r="K152" s="5"/>
    </row>
    <row r="153" spans="1:12">
      <c r="A153" s="67"/>
      <c r="B153" s="63" t="s">
        <v>268</v>
      </c>
      <c r="C153" s="63"/>
      <c r="D153" s="63"/>
      <c r="E153" s="63"/>
      <c r="F153" s="63"/>
      <c r="G153" s="63"/>
      <c r="H153" s="63"/>
      <c r="I153" s="4"/>
      <c r="J153" s="4"/>
      <c r="K153" s="4">
        <f>J154/1</f>
        <v>4</v>
      </c>
    </row>
    <row r="154" spans="1:12">
      <c r="A154" s="67"/>
      <c r="B154" s="6"/>
      <c r="C154" s="5" t="s">
        <v>105</v>
      </c>
      <c r="D154" s="64" t="s">
        <v>269</v>
      </c>
      <c r="E154" s="64"/>
      <c r="F154" s="64"/>
      <c r="G154" s="64"/>
      <c r="H154" s="64"/>
      <c r="I154" s="27" t="s">
        <v>302</v>
      </c>
      <c r="J154" s="5">
        <v>4</v>
      </c>
      <c r="K154" s="5"/>
    </row>
    <row r="155" spans="1:12">
      <c r="A155" s="65" t="s">
        <v>270</v>
      </c>
      <c r="B155" s="65"/>
      <c r="C155" s="65"/>
      <c r="D155" s="65"/>
      <c r="E155" s="65"/>
      <c r="F155" s="65"/>
      <c r="G155" s="65"/>
      <c r="H155" s="65"/>
      <c r="I155" s="28"/>
      <c r="J155" s="3"/>
      <c r="K155" s="3">
        <f>(K156+K162)/2</f>
        <v>3.4333333333333336</v>
      </c>
      <c r="L155" s="19">
        <f>K155/5</f>
        <v>0.68666666666666676</v>
      </c>
    </row>
    <row r="156" spans="1:12">
      <c r="A156" s="67"/>
      <c r="B156" s="63" t="s">
        <v>271</v>
      </c>
      <c r="C156" s="63"/>
      <c r="D156" s="63"/>
      <c r="E156" s="63"/>
      <c r="F156" s="63"/>
      <c r="G156" s="63"/>
      <c r="H156" s="63"/>
      <c r="I156" s="4"/>
      <c r="J156" s="4"/>
      <c r="K156" s="4">
        <f>(J157+J158+J159+J160+J161)/5</f>
        <v>3.2</v>
      </c>
    </row>
    <row r="157" spans="1:12">
      <c r="A157" s="67"/>
      <c r="B157" s="66"/>
      <c r="C157" s="5" t="s">
        <v>106</v>
      </c>
      <c r="D157" s="64" t="s">
        <v>272</v>
      </c>
      <c r="E157" s="64"/>
      <c r="F157" s="64"/>
      <c r="G157" s="64"/>
      <c r="H157" s="64"/>
      <c r="I157" s="7" t="s">
        <v>302</v>
      </c>
      <c r="J157" s="5">
        <v>4</v>
      </c>
      <c r="K157" s="5"/>
    </row>
    <row r="158" spans="1:12">
      <c r="A158" s="67"/>
      <c r="B158" s="66"/>
      <c r="C158" s="5" t="s">
        <v>107</v>
      </c>
      <c r="D158" s="64" t="s">
        <v>273</v>
      </c>
      <c r="E158" s="64"/>
      <c r="F158" s="64"/>
      <c r="G158" s="64"/>
      <c r="H158" s="64"/>
      <c r="I158" s="7" t="s">
        <v>302</v>
      </c>
      <c r="J158" s="5">
        <v>4</v>
      </c>
      <c r="K158" s="5"/>
    </row>
    <row r="159" spans="1:12">
      <c r="A159" s="67"/>
      <c r="B159" s="66"/>
      <c r="C159" s="5" t="s">
        <v>108</v>
      </c>
      <c r="D159" s="64" t="s">
        <v>274</v>
      </c>
      <c r="E159" s="64"/>
      <c r="F159" s="64"/>
      <c r="G159" s="64"/>
      <c r="H159" s="64"/>
      <c r="I159" s="7" t="s">
        <v>302</v>
      </c>
      <c r="J159" s="5">
        <v>4</v>
      </c>
      <c r="K159" s="5"/>
    </row>
    <row r="160" spans="1:12">
      <c r="A160" s="67"/>
      <c r="B160" s="66"/>
      <c r="C160" s="5" t="s">
        <v>109</v>
      </c>
      <c r="D160" s="64" t="s">
        <v>275</v>
      </c>
      <c r="E160" s="64"/>
      <c r="F160" s="64"/>
      <c r="G160" s="64"/>
      <c r="H160" s="64"/>
      <c r="I160" s="7" t="s">
        <v>302</v>
      </c>
      <c r="J160" s="5">
        <v>4</v>
      </c>
      <c r="K160" s="5"/>
    </row>
    <row r="161" spans="1:11">
      <c r="A161" s="67"/>
      <c r="B161" s="66"/>
      <c r="C161" s="5" t="s">
        <v>110</v>
      </c>
      <c r="D161" s="64" t="s">
        <v>276</v>
      </c>
      <c r="E161" s="64"/>
      <c r="F161" s="64"/>
      <c r="G161" s="64"/>
      <c r="H161" s="64"/>
      <c r="I161" s="7" t="s">
        <v>301</v>
      </c>
      <c r="J161" s="5">
        <v>0</v>
      </c>
      <c r="K161" s="5"/>
    </row>
    <row r="162" spans="1:11">
      <c r="A162" s="67"/>
      <c r="B162" s="63" t="s">
        <v>280</v>
      </c>
      <c r="C162" s="63"/>
      <c r="D162" s="63"/>
      <c r="E162" s="63"/>
      <c r="F162" s="63"/>
      <c r="G162" s="63"/>
      <c r="H162" s="63"/>
      <c r="I162" s="4"/>
      <c r="J162" s="4"/>
      <c r="K162" s="4">
        <f>(J163+J164+J165)/3</f>
        <v>3.6666666666666665</v>
      </c>
    </row>
    <row r="163" spans="1:11">
      <c r="A163" s="67"/>
      <c r="B163" s="66"/>
      <c r="C163" s="5" t="s">
        <v>111</v>
      </c>
      <c r="D163" s="64" t="s">
        <v>277</v>
      </c>
      <c r="E163" s="64"/>
      <c r="F163" s="64"/>
      <c r="G163" s="64"/>
      <c r="H163" s="64"/>
      <c r="I163" s="7" t="s">
        <v>302</v>
      </c>
      <c r="J163" s="5">
        <v>4</v>
      </c>
      <c r="K163" s="5"/>
    </row>
    <row r="164" spans="1:11">
      <c r="A164" s="67"/>
      <c r="B164" s="66"/>
      <c r="C164" s="5" t="s">
        <v>112</v>
      </c>
      <c r="D164" s="64" t="s">
        <v>278</v>
      </c>
      <c r="E164" s="64"/>
      <c r="F164" s="64"/>
      <c r="G164" s="64"/>
      <c r="H164" s="64"/>
      <c r="I164" s="7" t="s">
        <v>302</v>
      </c>
      <c r="J164" s="5">
        <v>4</v>
      </c>
      <c r="K164" s="5"/>
    </row>
    <row r="165" spans="1:11">
      <c r="A165" s="67"/>
      <c r="B165" s="66"/>
      <c r="C165" s="5" t="s">
        <v>113</v>
      </c>
      <c r="D165" s="64" t="s">
        <v>279</v>
      </c>
      <c r="E165" s="64"/>
      <c r="F165" s="64"/>
      <c r="G165" s="64"/>
      <c r="H165" s="64"/>
      <c r="I165" s="7" t="s">
        <v>300</v>
      </c>
      <c r="J165" s="5">
        <v>3</v>
      </c>
      <c r="K165" s="5"/>
    </row>
  </sheetData>
  <autoFilter ref="A2:L165" xr:uid="{B2AC7000-4024-4A96-9BED-AFF9A1469F7B}">
    <filterColumn colId="0" showButton="0"/>
    <filterColumn colId="1" showButton="0"/>
    <filterColumn colId="2" showButton="0"/>
    <filterColumn colId="3" showButton="0"/>
    <filterColumn colId="4" showButton="0"/>
    <filterColumn colId="5" showButton="0"/>
    <filterColumn colId="6" showButton="0"/>
  </autoFilter>
  <mergeCells count="205">
    <mergeCell ref="A18:A26"/>
    <mergeCell ref="A28:A40"/>
    <mergeCell ref="A42:A59"/>
    <mergeCell ref="A61:A63"/>
    <mergeCell ref="A2:H2"/>
    <mergeCell ref="A4:A6"/>
    <mergeCell ref="B5:B6"/>
    <mergeCell ref="B9:B13"/>
    <mergeCell ref="B15:B16"/>
    <mergeCell ref="B19:B20"/>
    <mergeCell ref="B22:B24"/>
    <mergeCell ref="B29:B32"/>
    <mergeCell ref="B52:H52"/>
    <mergeCell ref="B54:H54"/>
    <mergeCell ref="D40:H40"/>
    <mergeCell ref="D43:H43"/>
    <mergeCell ref="D44:H44"/>
    <mergeCell ref="D46:H46"/>
    <mergeCell ref="D47:H47"/>
    <mergeCell ref="D48:H48"/>
    <mergeCell ref="B42:H42"/>
    <mergeCell ref="B45:H45"/>
    <mergeCell ref="A3:H3"/>
    <mergeCell ref="A7:H7"/>
    <mergeCell ref="A65:A81"/>
    <mergeCell ref="A83:A103"/>
    <mergeCell ref="A105:A113"/>
    <mergeCell ref="A115:A130"/>
    <mergeCell ref="A132:A138"/>
    <mergeCell ref="A131:H131"/>
    <mergeCell ref="A8:A16"/>
    <mergeCell ref="D5:H5"/>
    <mergeCell ref="D6:H6"/>
    <mergeCell ref="D9:H9"/>
    <mergeCell ref="D10:H10"/>
    <mergeCell ref="D11:H11"/>
    <mergeCell ref="B34:B36"/>
    <mergeCell ref="B38:B40"/>
    <mergeCell ref="B43:B44"/>
    <mergeCell ref="B46:B51"/>
    <mergeCell ref="D12:H12"/>
    <mergeCell ref="D13:H13"/>
    <mergeCell ref="D15:H15"/>
    <mergeCell ref="D16:H16"/>
    <mergeCell ref="D19:H19"/>
    <mergeCell ref="D20:H20"/>
    <mergeCell ref="D22:H22"/>
    <mergeCell ref="D56:H56"/>
    <mergeCell ref="D23:H23"/>
    <mergeCell ref="B55:B59"/>
    <mergeCell ref="B62:B63"/>
    <mergeCell ref="D32:H32"/>
    <mergeCell ref="D34:H34"/>
    <mergeCell ref="D35:H35"/>
    <mergeCell ref="D36:H36"/>
    <mergeCell ref="D38:H38"/>
    <mergeCell ref="D39:H39"/>
    <mergeCell ref="B33:H33"/>
    <mergeCell ref="B37:H37"/>
    <mergeCell ref="D24:H24"/>
    <mergeCell ref="D26:H26"/>
    <mergeCell ref="D29:H29"/>
    <mergeCell ref="D30:H30"/>
    <mergeCell ref="D31:H31"/>
    <mergeCell ref="D49:H49"/>
    <mergeCell ref="D50:H50"/>
    <mergeCell ref="D51:H51"/>
    <mergeCell ref="D53:H53"/>
    <mergeCell ref="D55:H55"/>
    <mergeCell ref="D57:H57"/>
    <mergeCell ref="D58:H58"/>
    <mergeCell ref="D59:H59"/>
    <mergeCell ref="D62:H62"/>
    <mergeCell ref="D63:H63"/>
    <mergeCell ref="D66:H66"/>
    <mergeCell ref="B61:H61"/>
    <mergeCell ref="B65:H65"/>
    <mergeCell ref="B141:B147"/>
    <mergeCell ref="B120:B128"/>
    <mergeCell ref="B137:B138"/>
    <mergeCell ref="B133:B135"/>
    <mergeCell ref="B100:B101"/>
    <mergeCell ref="B106:B108"/>
    <mergeCell ref="B110:B113"/>
    <mergeCell ref="B116:B118"/>
    <mergeCell ref="B66:B71"/>
    <mergeCell ref="B73:B81"/>
    <mergeCell ref="B93:B96"/>
    <mergeCell ref="B132:H132"/>
    <mergeCell ref="B136:H136"/>
    <mergeCell ref="D133:H133"/>
    <mergeCell ref="D134:H134"/>
    <mergeCell ref="D135:H135"/>
    <mergeCell ref="D75:H75"/>
    <mergeCell ref="D76:H76"/>
    <mergeCell ref="D77:H77"/>
    <mergeCell ref="D78:H78"/>
    <mergeCell ref="D79:H79"/>
    <mergeCell ref="D67:H67"/>
    <mergeCell ref="D68:H68"/>
    <mergeCell ref="D69:H69"/>
    <mergeCell ref="D70:H70"/>
    <mergeCell ref="D71:H71"/>
    <mergeCell ref="D73:H73"/>
    <mergeCell ref="B72:H72"/>
    <mergeCell ref="A114:H114"/>
    <mergeCell ref="D101:H101"/>
    <mergeCell ref="D103:H103"/>
    <mergeCell ref="D106:H106"/>
    <mergeCell ref="D107:H107"/>
    <mergeCell ref="B105:H105"/>
    <mergeCell ref="D89:H89"/>
    <mergeCell ref="D91:H91"/>
    <mergeCell ref="D93:H93"/>
    <mergeCell ref="D94:H94"/>
    <mergeCell ref="D95:H95"/>
    <mergeCell ref="D96:H96"/>
    <mergeCell ref="A104:H104"/>
    <mergeCell ref="D124:H124"/>
    <mergeCell ref="D125:H125"/>
    <mergeCell ref="D126:H126"/>
    <mergeCell ref="D127:H127"/>
    <mergeCell ref="D128:H128"/>
    <mergeCell ref="D130:H130"/>
    <mergeCell ref="B129:H129"/>
    <mergeCell ref="B150:B152"/>
    <mergeCell ref="B157:B161"/>
    <mergeCell ref="D137:H137"/>
    <mergeCell ref="D138:H138"/>
    <mergeCell ref="B153:H153"/>
    <mergeCell ref="B156:H156"/>
    <mergeCell ref="A139:H139"/>
    <mergeCell ref="A148:H148"/>
    <mergeCell ref="A155:H155"/>
    <mergeCell ref="D142:H142"/>
    <mergeCell ref="D143:H143"/>
    <mergeCell ref="D144:H144"/>
    <mergeCell ref="D146:H146"/>
    <mergeCell ref="D147:H147"/>
    <mergeCell ref="D141:H141"/>
    <mergeCell ref="A149:A154"/>
    <mergeCell ref="A156:A165"/>
    <mergeCell ref="A140:A147"/>
    <mergeCell ref="D159:H159"/>
    <mergeCell ref="D160:H160"/>
    <mergeCell ref="D161:H161"/>
    <mergeCell ref="D163:H163"/>
    <mergeCell ref="D164:H164"/>
    <mergeCell ref="D165:H165"/>
    <mergeCell ref="B162:H162"/>
    <mergeCell ref="D150:H150"/>
    <mergeCell ref="D151:H151"/>
    <mergeCell ref="D152:H152"/>
    <mergeCell ref="D154:H154"/>
    <mergeCell ref="D157:H157"/>
    <mergeCell ref="D158:H158"/>
    <mergeCell ref="B163:B165"/>
    <mergeCell ref="B88:H88"/>
    <mergeCell ref="B90:H90"/>
    <mergeCell ref="B92:H92"/>
    <mergeCell ref="B97:H97"/>
    <mergeCell ref="B99:H99"/>
    <mergeCell ref="B102:H102"/>
    <mergeCell ref="B140:H140"/>
    <mergeCell ref="B149:H149"/>
    <mergeCell ref="D117:H117"/>
    <mergeCell ref="D118:H118"/>
    <mergeCell ref="D120:H120"/>
    <mergeCell ref="D121:H121"/>
    <mergeCell ref="D122:H122"/>
    <mergeCell ref="D123:H123"/>
    <mergeCell ref="B119:H119"/>
    <mergeCell ref="D108:H108"/>
    <mergeCell ref="D110:H110"/>
    <mergeCell ref="D111:H111"/>
    <mergeCell ref="D112:H112"/>
    <mergeCell ref="D113:H113"/>
    <mergeCell ref="D116:H116"/>
    <mergeCell ref="B109:H109"/>
    <mergeCell ref="B115:H115"/>
    <mergeCell ref="D145:H145"/>
    <mergeCell ref="B4:H4"/>
    <mergeCell ref="B8:H8"/>
    <mergeCell ref="B14:H14"/>
    <mergeCell ref="B21:H21"/>
    <mergeCell ref="B25:H25"/>
    <mergeCell ref="B28:H28"/>
    <mergeCell ref="B18:H18"/>
    <mergeCell ref="D98:H98"/>
    <mergeCell ref="D100:H100"/>
    <mergeCell ref="A17:H17"/>
    <mergeCell ref="A27:H27"/>
    <mergeCell ref="A41:H41"/>
    <mergeCell ref="A60:H60"/>
    <mergeCell ref="A64:H64"/>
    <mergeCell ref="A82:H82"/>
    <mergeCell ref="D80:H80"/>
    <mergeCell ref="D81:H81"/>
    <mergeCell ref="D84:H84"/>
    <mergeCell ref="D85:H85"/>
    <mergeCell ref="D86:H86"/>
    <mergeCell ref="D87:H87"/>
    <mergeCell ref="B83:H83"/>
    <mergeCell ref="B84:B87"/>
    <mergeCell ref="D74:H74"/>
  </mergeCells>
  <dataValidations disablePrompts="1" count="1">
    <dataValidation type="list" allowBlank="1" showInputMessage="1" showErrorMessage="1" sqref="I5:I6 I34:I36 I15:I16 I163:I165 I19:I20 I22:I24 I62:I63 I29:I32 I38:I40 I9:I13 I43:I44 I157:I161 I55:I59 I53 I66:I71 I73:I81 I103 I89 I84:I87 I91 I98 I100:I101 I93:I96 I106:I108 I110:I113 I116:I118 I126 I130 I133:I135 I137:I138 I141:I147 I150:I152 I154 I46:I51 I26" xr:uid="{5B07C937-6F7B-4508-85D3-24C803D56B86}">
      <formula1>"L0 - No existente,L1 - Inicial,L2 - Repetible,L3 - Definido,L4 - Gestionado,L5 - Optimizado"</formula1>
    </dataValidation>
  </dataValidation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57982-287F-4A87-B8D3-579109DAC7AA}">
  <dimension ref="A1:AZ20"/>
  <sheetViews>
    <sheetView topLeftCell="A4" zoomScale="90" zoomScaleNormal="90" workbookViewId="0">
      <selection activeCell="G11" sqref="G11"/>
    </sheetView>
  </sheetViews>
  <sheetFormatPr baseColWidth="10" defaultRowHeight="15"/>
  <sheetData>
    <row r="1" spans="1:52" ht="15.75" thickBot="1">
      <c r="A1" s="70" t="s">
        <v>574</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2"/>
    </row>
    <row r="2" spans="1:52" s="49" customFormat="1" ht="18.75">
      <c r="A2" s="73"/>
      <c r="B2" s="48" t="s">
        <v>575</v>
      </c>
      <c r="C2" s="48" t="s">
        <v>575</v>
      </c>
      <c r="D2" s="48" t="s">
        <v>575</v>
      </c>
      <c r="E2" s="48" t="s">
        <v>575</v>
      </c>
      <c r="F2" s="48" t="s">
        <v>575</v>
      </c>
      <c r="G2" s="48" t="s">
        <v>575</v>
      </c>
      <c r="H2" s="48" t="s">
        <v>575</v>
      </c>
      <c r="I2" s="48" t="s">
        <v>575</v>
      </c>
      <c r="J2" s="48" t="s">
        <v>575</v>
      </c>
      <c r="K2" s="48" t="s">
        <v>575</v>
      </c>
      <c r="L2" s="48" t="s">
        <v>575</v>
      </c>
      <c r="M2" s="48" t="s">
        <v>575</v>
      </c>
      <c r="N2" s="48" t="s">
        <v>575</v>
      </c>
      <c r="O2" s="48" t="s">
        <v>575</v>
      </c>
      <c r="P2" s="48" t="s">
        <v>575</v>
      </c>
      <c r="Q2" s="48" t="s">
        <v>575</v>
      </c>
      <c r="R2" s="48" t="s">
        <v>575</v>
      </c>
      <c r="S2" s="48" t="s">
        <v>575</v>
      </c>
      <c r="T2" s="48" t="s">
        <v>575</v>
      </c>
      <c r="U2" s="48" t="s">
        <v>575</v>
      </c>
      <c r="V2" s="48" t="s">
        <v>575</v>
      </c>
      <c r="W2" s="48" t="s">
        <v>575</v>
      </c>
      <c r="X2" s="48" t="s">
        <v>575</v>
      </c>
      <c r="Y2" s="48" t="s">
        <v>575</v>
      </c>
      <c r="Z2" s="48" t="s">
        <v>575</v>
      </c>
      <c r="AA2" s="48" t="s">
        <v>575</v>
      </c>
      <c r="AB2" s="48" t="s">
        <v>575</v>
      </c>
      <c r="AC2" s="48" t="s">
        <v>575</v>
      </c>
      <c r="AD2" s="48" t="s">
        <v>575</v>
      </c>
      <c r="AE2" s="48" t="s">
        <v>575</v>
      </c>
      <c r="AF2" s="48" t="s">
        <v>575</v>
      </c>
      <c r="AG2" s="48" t="s">
        <v>575</v>
      </c>
      <c r="AH2" s="48" t="s">
        <v>575</v>
      </c>
      <c r="AI2" s="48" t="s">
        <v>575</v>
      </c>
      <c r="AJ2" s="48" t="s">
        <v>575</v>
      </c>
      <c r="AK2" s="48" t="s">
        <v>575</v>
      </c>
      <c r="AL2" s="48" t="s">
        <v>575</v>
      </c>
      <c r="AM2" s="48" t="s">
        <v>575</v>
      </c>
      <c r="AN2" s="48" t="s">
        <v>575</v>
      </c>
      <c r="AO2" s="48" t="s">
        <v>575</v>
      </c>
      <c r="AP2" s="48" t="s">
        <v>575</v>
      </c>
      <c r="AQ2" s="48" t="s">
        <v>575</v>
      </c>
      <c r="AR2" s="48" t="s">
        <v>575</v>
      </c>
      <c r="AS2" s="48" t="s">
        <v>575</v>
      </c>
      <c r="AT2" s="48" t="s">
        <v>575</v>
      </c>
      <c r="AU2" s="48" t="s">
        <v>575</v>
      </c>
      <c r="AV2" s="48" t="s">
        <v>575</v>
      </c>
      <c r="AW2" s="75" t="s">
        <v>576</v>
      </c>
      <c r="AX2" s="75" t="s">
        <v>577</v>
      </c>
      <c r="AY2" s="75" t="s">
        <v>578</v>
      </c>
      <c r="AZ2" s="75" t="s">
        <v>579</v>
      </c>
    </row>
    <row r="3" spans="1:52" s="49" customFormat="1" ht="19.5" thickBot="1">
      <c r="A3" s="74"/>
      <c r="B3" s="50">
        <v>1</v>
      </c>
      <c r="C3" s="50">
        <v>2</v>
      </c>
      <c r="D3" s="50">
        <v>3</v>
      </c>
      <c r="E3" s="50">
        <v>4</v>
      </c>
      <c r="F3" s="50">
        <v>5</v>
      </c>
      <c r="G3" s="50">
        <v>6</v>
      </c>
      <c r="H3" s="50">
        <v>7</v>
      </c>
      <c r="I3" s="50">
        <v>8</v>
      </c>
      <c r="J3" s="50">
        <v>9</v>
      </c>
      <c r="K3" s="50">
        <v>10</v>
      </c>
      <c r="L3" s="50">
        <v>11</v>
      </c>
      <c r="M3" s="50">
        <v>12</v>
      </c>
      <c r="N3" s="50">
        <v>13</v>
      </c>
      <c r="O3" s="50">
        <v>14</v>
      </c>
      <c r="P3" s="50">
        <v>15</v>
      </c>
      <c r="Q3" s="50">
        <v>16</v>
      </c>
      <c r="R3" s="50">
        <v>17</v>
      </c>
      <c r="S3" s="50">
        <v>18</v>
      </c>
      <c r="T3" s="50">
        <v>19</v>
      </c>
      <c r="U3" s="50">
        <v>20</v>
      </c>
      <c r="V3" s="50">
        <v>21</v>
      </c>
      <c r="W3" s="50">
        <v>22</v>
      </c>
      <c r="X3" s="50">
        <v>23</v>
      </c>
      <c r="Y3" s="50">
        <v>24</v>
      </c>
      <c r="Z3" s="50">
        <v>25</v>
      </c>
      <c r="AA3" s="50">
        <v>26</v>
      </c>
      <c r="AB3" s="50">
        <v>27</v>
      </c>
      <c r="AC3" s="50">
        <v>28</v>
      </c>
      <c r="AD3" s="50">
        <v>29</v>
      </c>
      <c r="AE3" s="50">
        <v>30</v>
      </c>
      <c r="AF3" s="50">
        <v>31</v>
      </c>
      <c r="AG3" s="50">
        <v>32</v>
      </c>
      <c r="AH3" s="50">
        <v>33</v>
      </c>
      <c r="AI3" s="50">
        <v>34</v>
      </c>
      <c r="AJ3" s="50">
        <v>35</v>
      </c>
      <c r="AK3" s="50">
        <v>36</v>
      </c>
      <c r="AL3" s="50">
        <v>37</v>
      </c>
      <c r="AM3" s="50">
        <v>38</v>
      </c>
      <c r="AN3" s="50">
        <v>39</v>
      </c>
      <c r="AO3" s="50">
        <v>40</v>
      </c>
      <c r="AP3" s="50">
        <v>42</v>
      </c>
      <c r="AQ3" s="50">
        <v>43</v>
      </c>
      <c r="AR3" s="50">
        <v>44</v>
      </c>
      <c r="AS3" s="50">
        <v>45</v>
      </c>
      <c r="AT3" s="50">
        <v>46</v>
      </c>
      <c r="AU3" s="50">
        <v>47</v>
      </c>
      <c r="AV3" s="50">
        <v>48</v>
      </c>
      <c r="AW3" s="76"/>
      <c r="AX3" s="76"/>
      <c r="AY3" s="76"/>
      <c r="AZ3" s="76"/>
    </row>
    <row r="4" spans="1:52" ht="19.5" thickBot="1">
      <c r="A4" s="51" t="s">
        <v>580</v>
      </c>
      <c r="B4" s="47"/>
      <c r="C4" s="47"/>
      <c r="D4" s="47"/>
      <c r="E4" s="47"/>
      <c r="F4" s="47"/>
      <c r="G4" s="47"/>
      <c r="H4" s="47"/>
      <c r="I4" s="47"/>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row>
    <row r="5" spans="1:52" ht="19.5" thickBot="1">
      <c r="A5" s="51" t="s">
        <v>581</v>
      </c>
      <c r="B5" s="38"/>
      <c r="C5" s="38"/>
      <c r="D5" s="38"/>
      <c r="E5" s="38"/>
      <c r="F5" s="38"/>
      <c r="G5" s="38"/>
      <c r="H5" s="38"/>
      <c r="I5" s="38"/>
      <c r="J5" s="47"/>
      <c r="K5" s="47"/>
      <c r="L5" s="47"/>
      <c r="M5" s="47"/>
      <c r="N5" s="47"/>
      <c r="O5" s="47"/>
      <c r="P5" s="47"/>
      <c r="Q5" s="47"/>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row>
    <row r="6" spans="1:52" ht="19.5" thickBot="1">
      <c r="A6" s="51" t="s">
        <v>582</v>
      </c>
      <c r="B6" s="38"/>
      <c r="C6" s="38"/>
      <c r="D6" s="38"/>
      <c r="E6" s="38"/>
      <c r="F6" s="38"/>
      <c r="G6" s="38"/>
      <c r="H6" s="38"/>
      <c r="I6" s="38"/>
      <c r="J6" s="47"/>
      <c r="K6" s="47"/>
      <c r="L6" s="47"/>
      <c r="M6" s="47"/>
      <c r="N6" s="47"/>
      <c r="O6" s="47"/>
      <c r="P6" s="47"/>
      <c r="Q6" s="47"/>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row>
    <row r="7" spans="1:52" ht="19.5" thickBot="1">
      <c r="A7" s="51" t="s">
        <v>583</v>
      </c>
      <c r="B7" s="38"/>
      <c r="C7" s="38"/>
      <c r="D7" s="38"/>
      <c r="E7" s="38"/>
      <c r="F7" s="38"/>
      <c r="G7" s="38"/>
      <c r="H7" s="38"/>
      <c r="I7" s="38"/>
      <c r="J7" s="38"/>
      <c r="K7" s="38"/>
      <c r="L7" s="38"/>
      <c r="M7" s="38"/>
      <c r="N7" s="38"/>
      <c r="O7" s="38"/>
      <c r="P7" s="38"/>
      <c r="Q7" s="38"/>
      <c r="R7" s="38"/>
      <c r="S7" s="38"/>
      <c r="T7" s="38"/>
      <c r="U7" s="38"/>
      <c r="V7" s="38"/>
      <c r="W7" s="38"/>
      <c r="X7" s="38"/>
      <c r="Y7" s="38"/>
      <c r="Z7" s="38"/>
      <c r="AA7" s="47"/>
      <c r="AB7" s="47"/>
      <c r="AC7" s="47"/>
      <c r="AD7" s="47"/>
      <c r="AE7" s="47"/>
      <c r="AF7" s="47"/>
      <c r="AG7" s="47"/>
      <c r="AH7" s="47"/>
      <c r="AI7" s="47"/>
      <c r="AJ7" s="47"/>
      <c r="AK7" s="47"/>
      <c r="AL7" s="47"/>
      <c r="AM7" s="47"/>
      <c r="AN7" s="47"/>
      <c r="AO7" s="47"/>
      <c r="AP7" s="47"/>
      <c r="AQ7" s="47"/>
      <c r="AR7" s="47"/>
      <c r="AS7" s="47"/>
      <c r="AT7" s="47"/>
      <c r="AU7" s="47"/>
      <c r="AV7" s="47"/>
      <c r="AW7" s="47"/>
      <c r="AX7" s="47"/>
      <c r="AY7" s="38"/>
      <c r="AZ7" s="38"/>
    </row>
    <row r="8" spans="1:52" ht="19.5" thickBot="1">
      <c r="A8" s="51" t="s">
        <v>584</v>
      </c>
      <c r="B8" s="38"/>
      <c r="C8" s="38"/>
      <c r="D8" s="38"/>
      <c r="E8" s="38"/>
      <c r="F8" s="38"/>
      <c r="G8" s="38"/>
      <c r="H8" s="38"/>
      <c r="I8" s="38"/>
      <c r="J8" s="38"/>
      <c r="K8" s="38"/>
      <c r="L8" s="38"/>
      <c r="M8" s="38"/>
      <c r="N8" s="38"/>
      <c r="O8" s="38"/>
      <c r="P8" s="38"/>
      <c r="Q8" s="38"/>
      <c r="R8" s="47"/>
      <c r="S8" s="47"/>
      <c r="T8" s="47"/>
      <c r="U8" s="47"/>
      <c r="V8" s="47"/>
      <c r="W8" s="47"/>
      <c r="X8" s="47"/>
      <c r="Y8" s="47"/>
      <c r="Z8" s="47"/>
      <c r="AA8" s="47"/>
      <c r="AB8" s="47"/>
      <c r="AC8" s="47"/>
      <c r="AD8" s="47"/>
      <c r="AE8" s="47"/>
      <c r="AF8" s="47"/>
      <c r="AG8" s="47"/>
      <c r="AH8" s="47"/>
      <c r="AI8" s="47"/>
      <c r="AJ8" s="47"/>
      <c r="AK8" s="47"/>
      <c r="AL8" s="47"/>
      <c r="AM8" s="47"/>
      <c r="AN8" s="47"/>
      <c r="AO8" s="47"/>
      <c r="AP8" s="38"/>
      <c r="AQ8" s="38"/>
      <c r="AR8" s="38"/>
      <c r="AS8" s="38"/>
      <c r="AT8" s="38"/>
      <c r="AU8" s="38"/>
      <c r="AV8" s="38"/>
      <c r="AW8" s="38"/>
      <c r="AX8" s="38"/>
      <c r="AY8" s="38"/>
      <c r="AZ8" s="38"/>
    </row>
    <row r="9" spans="1:52" ht="19.5" thickBot="1">
      <c r="A9" s="51" t="s">
        <v>585</v>
      </c>
      <c r="B9" s="38"/>
      <c r="C9" s="38"/>
      <c r="D9" s="38"/>
      <c r="E9" s="38"/>
      <c r="F9" s="38"/>
      <c r="G9" s="38"/>
      <c r="H9" s="38"/>
      <c r="I9" s="38"/>
      <c r="J9" s="38"/>
      <c r="K9" s="38"/>
      <c r="L9" s="38"/>
      <c r="M9" s="38"/>
      <c r="N9" s="38"/>
      <c r="O9" s="38"/>
      <c r="P9" s="38"/>
      <c r="Q9" s="38"/>
      <c r="R9" s="47"/>
      <c r="S9" s="47"/>
      <c r="T9" s="47"/>
      <c r="U9" s="47"/>
      <c r="V9" s="47"/>
      <c r="W9" s="47"/>
      <c r="X9" s="47"/>
      <c r="Y9" s="47"/>
      <c r="Z9" s="47"/>
      <c r="AA9" s="47"/>
      <c r="AB9" s="47"/>
      <c r="AC9" s="47"/>
      <c r="AD9" s="47"/>
      <c r="AE9" s="47"/>
      <c r="AF9" s="47"/>
      <c r="AG9" s="47"/>
      <c r="AH9" s="47"/>
      <c r="AI9" s="47"/>
      <c r="AJ9" s="47"/>
      <c r="AK9" s="47"/>
      <c r="AL9" s="47"/>
      <c r="AM9" s="47"/>
      <c r="AN9" s="47"/>
      <c r="AO9" s="47"/>
      <c r="AP9" s="38"/>
      <c r="AQ9" s="38"/>
      <c r="AR9" s="38"/>
      <c r="AS9" s="38"/>
      <c r="AT9" s="38"/>
      <c r="AU9" s="38"/>
      <c r="AV9" s="38"/>
      <c r="AW9" s="38"/>
      <c r="AX9" s="38"/>
      <c r="AY9" s="38"/>
      <c r="AZ9" s="38"/>
    </row>
    <row r="10" spans="1:52" ht="19.5" thickBot="1">
      <c r="A10" s="51" t="s">
        <v>586</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47"/>
      <c r="AQ10" s="47"/>
      <c r="AR10" s="47"/>
      <c r="AS10" s="47"/>
      <c r="AT10" s="38"/>
      <c r="AU10" s="38"/>
      <c r="AV10" s="38"/>
      <c r="AW10" s="38"/>
      <c r="AX10" s="38"/>
      <c r="AY10" s="38"/>
      <c r="AZ10" s="38"/>
    </row>
    <row r="11" spans="1:52" ht="19.5" thickBot="1">
      <c r="A11" s="51" t="s">
        <v>587</v>
      </c>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47"/>
      <c r="AQ11" s="47"/>
      <c r="AR11" s="47"/>
      <c r="AS11" s="47"/>
      <c r="AT11" s="38"/>
      <c r="AU11" s="38"/>
      <c r="AV11" s="38"/>
      <c r="AW11" s="38"/>
      <c r="AX11" s="38"/>
      <c r="AY11" s="38"/>
      <c r="AZ11" s="38"/>
    </row>
    <row r="12" spans="1:52" ht="19.5" thickBot="1">
      <c r="A12" s="51" t="s">
        <v>588</v>
      </c>
      <c r="B12" s="38"/>
      <c r="C12" s="38"/>
      <c r="D12" s="38"/>
      <c r="E12" s="38"/>
      <c r="F12" s="38"/>
      <c r="G12" s="38"/>
      <c r="H12" s="38"/>
      <c r="I12" s="38"/>
      <c r="J12" s="47"/>
      <c r="K12" s="47"/>
      <c r="L12" s="47"/>
      <c r="M12" s="47"/>
      <c r="N12" s="47"/>
      <c r="O12" s="47"/>
      <c r="P12" s="47"/>
      <c r="Q12" s="47"/>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row>
    <row r="13" spans="1:52" ht="18.75">
      <c r="A13" s="52" t="s">
        <v>589</v>
      </c>
      <c r="B13" s="61"/>
      <c r="C13" s="61"/>
      <c r="D13" s="61"/>
      <c r="E13" s="61"/>
      <c r="F13" s="61"/>
      <c r="G13" s="61"/>
      <c r="H13" s="61"/>
      <c r="I13" s="61"/>
      <c r="J13" s="61"/>
      <c r="K13" s="61"/>
      <c r="L13" s="61"/>
      <c r="M13" s="61"/>
      <c r="N13" s="68"/>
      <c r="O13" s="68"/>
      <c r="P13" s="68"/>
      <c r="Q13" s="68"/>
      <c r="R13" s="68"/>
      <c r="S13" s="68"/>
      <c r="T13" s="68"/>
      <c r="U13" s="68"/>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row>
    <row r="14" spans="1:52" ht="19.5" thickBot="1">
      <c r="A14" s="51">
        <v>10</v>
      </c>
      <c r="B14" s="62"/>
      <c r="C14" s="62"/>
      <c r="D14" s="62"/>
      <c r="E14" s="62"/>
      <c r="F14" s="62"/>
      <c r="G14" s="62"/>
      <c r="H14" s="62"/>
      <c r="I14" s="62"/>
      <c r="J14" s="62"/>
      <c r="K14" s="62"/>
      <c r="L14" s="62"/>
      <c r="M14" s="62"/>
      <c r="N14" s="69"/>
      <c r="O14" s="69"/>
      <c r="P14" s="69"/>
      <c r="Q14" s="69"/>
      <c r="R14" s="69"/>
      <c r="S14" s="69"/>
      <c r="T14" s="69"/>
      <c r="U14" s="69"/>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row>
    <row r="15" spans="1:52" ht="18.75">
      <c r="A15" s="52" t="s">
        <v>589</v>
      </c>
      <c r="B15" s="61"/>
      <c r="C15" s="61"/>
      <c r="D15" s="61"/>
      <c r="E15" s="61"/>
      <c r="F15" s="61"/>
      <c r="G15" s="61"/>
      <c r="H15" s="61"/>
      <c r="I15" s="61"/>
      <c r="J15" s="61"/>
      <c r="K15" s="61"/>
      <c r="L15" s="61"/>
      <c r="M15" s="61"/>
      <c r="N15" s="68"/>
      <c r="O15" s="68"/>
      <c r="P15" s="68"/>
      <c r="Q15" s="68"/>
      <c r="R15" s="68"/>
      <c r="S15" s="68"/>
      <c r="T15" s="68"/>
      <c r="U15" s="68"/>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row>
    <row r="16" spans="1:52" ht="19.5" thickBot="1">
      <c r="A16" s="51">
        <v>11</v>
      </c>
      <c r="B16" s="62"/>
      <c r="C16" s="62"/>
      <c r="D16" s="62"/>
      <c r="E16" s="62"/>
      <c r="F16" s="62"/>
      <c r="G16" s="62"/>
      <c r="H16" s="62"/>
      <c r="I16" s="62"/>
      <c r="J16" s="62"/>
      <c r="K16" s="62"/>
      <c r="L16" s="62"/>
      <c r="M16" s="62"/>
      <c r="N16" s="69"/>
      <c r="O16" s="69"/>
      <c r="P16" s="69"/>
      <c r="Q16" s="69"/>
      <c r="R16" s="69"/>
      <c r="S16" s="69"/>
      <c r="T16" s="69"/>
      <c r="U16" s="69"/>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row>
    <row r="17" spans="1:52" ht="18.75">
      <c r="A17" s="52" t="s">
        <v>589</v>
      </c>
      <c r="B17" s="61"/>
      <c r="C17" s="61"/>
      <c r="D17" s="61"/>
      <c r="E17" s="61"/>
      <c r="F17" s="61"/>
      <c r="G17" s="61"/>
      <c r="H17" s="61"/>
      <c r="I17" s="61"/>
      <c r="J17" s="61"/>
      <c r="K17" s="61"/>
      <c r="L17" s="61"/>
      <c r="M17" s="61"/>
      <c r="N17" s="61"/>
      <c r="O17" s="61"/>
      <c r="P17" s="61"/>
      <c r="Q17" s="61"/>
      <c r="R17" s="61"/>
      <c r="S17" s="61"/>
      <c r="T17" s="61"/>
      <c r="U17" s="61"/>
      <c r="V17" s="61"/>
      <c r="W17" s="61"/>
      <c r="X17" s="61"/>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1"/>
      <c r="AX17" s="61"/>
      <c r="AY17" s="61"/>
      <c r="AZ17" s="61"/>
    </row>
    <row r="18" spans="1:52" ht="19.5" thickBot="1">
      <c r="A18" s="51">
        <v>12</v>
      </c>
      <c r="B18" s="62"/>
      <c r="C18" s="62"/>
      <c r="D18" s="62"/>
      <c r="E18" s="62"/>
      <c r="F18" s="62"/>
      <c r="G18" s="62"/>
      <c r="H18" s="62"/>
      <c r="I18" s="62"/>
      <c r="J18" s="62"/>
      <c r="K18" s="62"/>
      <c r="L18" s="62"/>
      <c r="M18" s="62"/>
      <c r="N18" s="62"/>
      <c r="O18" s="62"/>
      <c r="P18" s="62"/>
      <c r="Q18" s="62"/>
      <c r="R18" s="62"/>
      <c r="S18" s="62"/>
      <c r="T18" s="62"/>
      <c r="U18" s="62"/>
      <c r="V18" s="62"/>
      <c r="W18" s="62"/>
      <c r="X18" s="62"/>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2"/>
      <c r="AX18" s="62"/>
      <c r="AY18" s="62"/>
      <c r="AZ18" s="62"/>
    </row>
    <row r="19" spans="1:52" ht="18.75">
      <c r="A19" s="52" t="s">
        <v>589</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8"/>
      <c r="AZ19" s="68"/>
    </row>
    <row r="20" spans="1:52" ht="19.5" thickBot="1">
      <c r="A20" s="51">
        <v>13</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9"/>
      <c r="AZ20" s="69"/>
    </row>
  </sheetData>
  <mergeCells count="210">
    <mergeCell ref="B13:B14"/>
    <mergeCell ref="C13:C14"/>
    <mergeCell ref="D13:D14"/>
    <mergeCell ref="E13:E14"/>
    <mergeCell ref="F13:F14"/>
    <mergeCell ref="G13:G14"/>
    <mergeCell ref="A1:AZ1"/>
    <mergeCell ref="A2:A3"/>
    <mergeCell ref="AW2:AW3"/>
    <mergeCell ref="AX2:AX3"/>
    <mergeCell ref="AY2:AY3"/>
    <mergeCell ref="AZ2:AZ3"/>
    <mergeCell ref="P13:P14"/>
    <mergeCell ref="Q13:Q14"/>
    <mergeCell ref="R13:R14"/>
    <mergeCell ref="S13:S14"/>
    <mergeCell ref="H13:H14"/>
    <mergeCell ref="I13:I14"/>
    <mergeCell ref="J13:J14"/>
    <mergeCell ref="K13:K14"/>
    <mergeCell ref="L13:L14"/>
    <mergeCell ref="M13:M14"/>
    <mergeCell ref="B15:B16"/>
    <mergeCell ref="C15:C16"/>
    <mergeCell ref="D15:D16"/>
    <mergeCell ref="E15:E16"/>
    <mergeCell ref="F15:F16"/>
    <mergeCell ref="G15:G16"/>
    <mergeCell ref="H15:H16"/>
    <mergeCell ref="AR13:AR14"/>
    <mergeCell ref="AS13:AS14"/>
    <mergeCell ref="AL13:AL14"/>
    <mergeCell ref="AM13:AM14"/>
    <mergeCell ref="AN13:AN14"/>
    <mergeCell ref="AO13:AO14"/>
    <mergeCell ref="AP13:AP14"/>
    <mergeCell ref="AQ13:AQ14"/>
    <mergeCell ref="AF13:AF14"/>
    <mergeCell ref="AG13:AG14"/>
    <mergeCell ref="AH13:AH14"/>
    <mergeCell ref="AI13:AI14"/>
    <mergeCell ref="AJ13:AJ14"/>
    <mergeCell ref="AK13:AK14"/>
    <mergeCell ref="Z13:Z14"/>
    <mergeCell ref="AA13:AA14"/>
    <mergeCell ref="AB13:AB14"/>
    <mergeCell ref="I15:I16"/>
    <mergeCell ref="J15:J16"/>
    <mergeCell ref="K15:K16"/>
    <mergeCell ref="L15:L16"/>
    <mergeCell ref="M15:M16"/>
    <mergeCell ref="N15:N16"/>
    <mergeCell ref="AX13:AX14"/>
    <mergeCell ref="AY13:AY14"/>
    <mergeCell ref="AZ13:AZ14"/>
    <mergeCell ref="AT13:AT14"/>
    <mergeCell ref="AU13:AU14"/>
    <mergeCell ref="AV13:AV14"/>
    <mergeCell ref="AW13:AW14"/>
    <mergeCell ref="AC13:AC14"/>
    <mergeCell ref="AD13:AD14"/>
    <mergeCell ref="AE13:AE14"/>
    <mergeCell ref="T13:T14"/>
    <mergeCell ref="U13:U14"/>
    <mergeCell ref="V13:V14"/>
    <mergeCell ref="W13:W14"/>
    <mergeCell ref="X13:X14"/>
    <mergeCell ref="Y13:Y14"/>
    <mergeCell ref="N13:N14"/>
    <mergeCell ref="O13:O14"/>
    <mergeCell ref="U15:U16"/>
    <mergeCell ref="V15:V16"/>
    <mergeCell ref="W15:W16"/>
    <mergeCell ref="X15:X16"/>
    <mergeCell ref="Y15:Y16"/>
    <mergeCell ref="Z15:Z16"/>
    <mergeCell ref="O15:O16"/>
    <mergeCell ref="P15:P16"/>
    <mergeCell ref="Q15:Q16"/>
    <mergeCell ref="R15:R16"/>
    <mergeCell ref="S15:S16"/>
    <mergeCell ref="T15:T16"/>
    <mergeCell ref="AI15:AI16"/>
    <mergeCell ref="AJ15:AJ16"/>
    <mergeCell ref="AK15:AK16"/>
    <mergeCell ref="AL15:AL16"/>
    <mergeCell ref="AA15:AA16"/>
    <mergeCell ref="AB15:AB16"/>
    <mergeCell ref="AC15:AC16"/>
    <mergeCell ref="AD15:AD16"/>
    <mergeCell ref="AE15:AE16"/>
    <mergeCell ref="AF15:AF16"/>
    <mergeCell ref="AY15:AY16"/>
    <mergeCell ref="AZ15:AZ16"/>
    <mergeCell ref="B17:B18"/>
    <mergeCell ref="C17:C18"/>
    <mergeCell ref="D17:D18"/>
    <mergeCell ref="E17:E18"/>
    <mergeCell ref="F17:F18"/>
    <mergeCell ref="G17:G18"/>
    <mergeCell ref="H17:H18"/>
    <mergeCell ref="I17:I18"/>
    <mergeCell ref="AS15:AS16"/>
    <mergeCell ref="AT15:AT16"/>
    <mergeCell ref="AU15:AU16"/>
    <mergeCell ref="AV15:AV16"/>
    <mergeCell ref="AW15:AW16"/>
    <mergeCell ref="AX15:AX16"/>
    <mergeCell ref="AM15:AM16"/>
    <mergeCell ref="AN15:AN16"/>
    <mergeCell ref="AO15:AO16"/>
    <mergeCell ref="AP15:AP16"/>
    <mergeCell ref="AQ15:AQ16"/>
    <mergeCell ref="AR15:AR16"/>
    <mergeCell ref="AG15:AG16"/>
    <mergeCell ref="AH15:AH16"/>
    <mergeCell ref="P17:P18"/>
    <mergeCell ref="Q17:Q18"/>
    <mergeCell ref="R17:R18"/>
    <mergeCell ref="S17:S18"/>
    <mergeCell ref="T17:T18"/>
    <mergeCell ref="U17:U18"/>
    <mergeCell ref="J17:J18"/>
    <mergeCell ref="K17:K18"/>
    <mergeCell ref="L17:L18"/>
    <mergeCell ref="M17:M18"/>
    <mergeCell ref="N17:N18"/>
    <mergeCell ref="O17:O18"/>
    <mergeCell ref="AB17:AB18"/>
    <mergeCell ref="AC17:AC18"/>
    <mergeCell ref="AD17:AD18"/>
    <mergeCell ref="AE17:AE18"/>
    <mergeCell ref="AF17:AF18"/>
    <mergeCell ref="AG17:AG18"/>
    <mergeCell ref="V17:V18"/>
    <mergeCell ref="W17:W18"/>
    <mergeCell ref="X17:X18"/>
    <mergeCell ref="Y17:Y18"/>
    <mergeCell ref="Z17:Z18"/>
    <mergeCell ref="AA17:AA18"/>
    <mergeCell ref="AP17:AP18"/>
    <mergeCell ref="AQ17:AQ18"/>
    <mergeCell ref="AR17:AR18"/>
    <mergeCell ref="AS17:AS18"/>
    <mergeCell ref="AH17:AH18"/>
    <mergeCell ref="AI17:AI18"/>
    <mergeCell ref="AJ17:AJ18"/>
    <mergeCell ref="AK17:AK18"/>
    <mergeCell ref="AL17:AL18"/>
    <mergeCell ref="AM17:AM18"/>
    <mergeCell ref="K19:K20"/>
    <mergeCell ref="L19:L20"/>
    <mergeCell ref="M19:M20"/>
    <mergeCell ref="N19:N20"/>
    <mergeCell ref="O19:O20"/>
    <mergeCell ref="P19:P20"/>
    <mergeCell ref="AZ17:AZ18"/>
    <mergeCell ref="B19:B20"/>
    <mergeCell ref="C19:C20"/>
    <mergeCell ref="D19:D20"/>
    <mergeCell ref="E19:E20"/>
    <mergeCell ref="F19:F20"/>
    <mergeCell ref="G19:G20"/>
    <mergeCell ref="H19:H20"/>
    <mergeCell ref="I19:I20"/>
    <mergeCell ref="J19:J20"/>
    <mergeCell ref="AT17:AT18"/>
    <mergeCell ref="AU17:AU18"/>
    <mergeCell ref="AV17:AV18"/>
    <mergeCell ref="AW17:AW18"/>
    <mergeCell ref="AX17:AX18"/>
    <mergeCell ref="AY17:AY18"/>
    <mergeCell ref="AN17:AN18"/>
    <mergeCell ref="AO17:AO18"/>
    <mergeCell ref="W19:W20"/>
    <mergeCell ref="X19:X20"/>
    <mergeCell ref="Y19:Y20"/>
    <mergeCell ref="Z19:Z20"/>
    <mergeCell ref="AA19:AA20"/>
    <mergeCell ref="AB19:AB20"/>
    <mergeCell ref="Q19:Q20"/>
    <mergeCell ref="R19:R20"/>
    <mergeCell ref="S19:S20"/>
    <mergeCell ref="T19:T20"/>
    <mergeCell ref="U19:U20"/>
    <mergeCell ref="V19:V20"/>
    <mergeCell ref="AI19:AI20"/>
    <mergeCell ref="AJ19:AJ20"/>
    <mergeCell ref="AK19:AK20"/>
    <mergeCell ref="AL19:AL20"/>
    <mergeCell ref="AM19:AM20"/>
    <mergeCell ref="AN19:AN20"/>
    <mergeCell ref="AC19:AC20"/>
    <mergeCell ref="AD19:AD20"/>
    <mergeCell ref="AE19:AE20"/>
    <mergeCell ref="AF19:AF20"/>
    <mergeCell ref="AG19:AG20"/>
    <mergeCell ref="AH19:AH20"/>
    <mergeCell ref="AU19:AU20"/>
    <mergeCell ref="AV19:AV20"/>
    <mergeCell ref="AW19:AW20"/>
    <mergeCell ref="AX19:AX20"/>
    <mergeCell ref="AY19:AY20"/>
    <mergeCell ref="AZ19:AZ20"/>
    <mergeCell ref="AO19:AO20"/>
    <mergeCell ref="AP19:AP20"/>
    <mergeCell ref="AQ19:AQ20"/>
    <mergeCell ref="AR19:AR20"/>
    <mergeCell ref="AS19:AS20"/>
    <mergeCell ref="AT19:AT2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6"/>
  <sheetViews>
    <sheetView zoomScaleNormal="100" workbookViewId="0">
      <selection activeCell="D18" sqref="D18"/>
    </sheetView>
  </sheetViews>
  <sheetFormatPr baseColWidth="10" defaultColWidth="45.42578125" defaultRowHeight="15"/>
  <cols>
    <col min="1" max="1" width="7.7109375" style="8" customWidth="1"/>
    <col min="2" max="4" width="53.28515625" style="9" customWidth="1"/>
    <col min="5" max="5" width="5.85546875" style="8" bestFit="1" customWidth="1"/>
    <col min="6" max="6" width="45.42578125" style="8"/>
    <col min="7" max="11" width="2" style="8" bestFit="1" customWidth="1"/>
    <col min="12" max="16384" width="45.42578125" style="8"/>
  </cols>
  <sheetData>
    <row r="1" spans="2:11">
      <c r="C1" s="16" t="s">
        <v>281</v>
      </c>
      <c r="D1" s="16"/>
      <c r="E1" s="10" t="s">
        <v>116</v>
      </c>
    </row>
    <row r="2" spans="2:11">
      <c r="B2" s="11" t="str">
        <f>'Análisis Diferencial ISO 27002'!A3</f>
        <v>A.5 Políticas de seguridad de la información</v>
      </c>
      <c r="C2" s="17">
        <f>'Análisis Diferencial ISO 27002'!L3</f>
        <v>1</v>
      </c>
      <c r="D2" s="17">
        <v>0</v>
      </c>
      <c r="E2" s="14">
        <f>'Análisis Diferencial ISO 27002'!K3</f>
        <v>5</v>
      </c>
      <c r="G2" s="8">
        <v>5</v>
      </c>
      <c r="H2" s="8">
        <v>4</v>
      </c>
      <c r="I2" s="8">
        <v>3</v>
      </c>
      <c r="J2" s="8">
        <v>2</v>
      </c>
      <c r="K2" s="8">
        <v>1</v>
      </c>
    </row>
    <row r="3" spans="2:11">
      <c r="B3" s="12" t="str">
        <f>'Análisis Diferencial ISO 27002'!A7</f>
        <v>A.6 Organización de la seguridad de la información</v>
      </c>
      <c r="C3" s="17">
        <f>'Análisis Diferencial ISO 27002'!L7</f>
        <v>0.7</v>
      </c>
      <c r="D3" s="17">
        <v>0.36</v>
      </c>
      <c r="E3" s="15">
        <f>'Análisis Diferencial ISO 27002'!K7</f>
        <v>3.5</v>
      </c>
      <c r="G3" s="8">
        <v>5</v>
      </c>
      <c r="H3" s="8">
        <v>4</v>
      </c>
      <c r="I3" s="8">
        <v>3</v>
      </c>
      <c r="J3" s="8">
        <v>2</v>
      </c>
      <c r="K3" s="8">
        <v>1</v>
      </c>
    </row>
    <row r="4" spans="2:11">
      <c r="B4" s="12" t="str">
        <f>'Análisis Diferencial ISO 27002'!A17</f>
        <v>A.7 Seguridad relativa a los RRHH</v>
      </c>
      <c r="C4" s="17">
        <f>'Análisis Diferencial ISO 27002'!L17</f>
        <v>0.71111111111111103</v>
      </c>
      <c r="D4" s="17">
        <v>0.35555555555555557</v>
      </c>
      <c r="E4" s="15">
        <f>'Análisis Diferencial ISO 27002'!K17</f>
        <v>3.5555555555555554</v>
      </c>
      <c r="G4" s="8">
        <v>5</v>
      </c>
      <c r="H4" s="8">
        <v>4</v>
      </c>
      <c r="I4" s="8">
        <v>3</v>
      </c>
      <c r="J4" s="8">
        <v>2</v>
      </c>
      <c r="K4" s="8">
        <v>1</v>
      </c>
    </row>
    <row r="5" spans="2:11">
      <c r="B5" s="12" t="str">
        <f>'Análisis Diferencial ISO 27002'!A27</f>
        <v>A.8 Gestión de activos</v>
      </c>
      <c r="C5" s="17">
        <f>'Análisis Diferencial ISO 27002'!L27</f>
        <v>0.74444444444444435</v>
      </c>
      <c r="D5" s="17">
        <v>0.17222222222222222</v>
      </c>
      <c r="E5" s="15">
        <f>'Análisis Diferencial ISO 27002'!K27</f>
        <v>3.7222222222222219</v>
      </c>
      <c r="G5" s="8">
        <v>5</v>
      </c>
      <c r="H5" s="8">
        <v>4</v>
      </c>
      <c r="I5" s="8">
        <v>3</v>
      </c>
      <c r="J5" s="8">
        <v>2</v>
      </c>
      <c r="K5" s="8">
        <v>1</v>
      </c>
    </row>
    <row r="6" spans="2:11">
      <c r="B6" s="12" t="str">
        <f>'Análisis Diferencial ISO 27002'!A41</f>
        <v>A.9 Control de acceso</v>
      </c>
      <c r="C6" s="17">
        <f>'Análisis Diferencial ISO 27002'!L41</f>
        <v>0.73666666666666669</v>
      </c>
      <c r="D6" s="17">
        <v>0.21833333333333335</v>
      </c>
      <c r="E6" s="15">
        <f>'Análisis Diferencial ISO 27002'!K41</f>
        <v>3.6833333333333336</v>
      </c>
      <c r="G6" s="8">
        <v>5</v>
      </c>
      <c r="H6" s="8">
        <v>4</v>
      </c>
      <c r="I6" s="8">
        <v>3</v>
      </c>
      <c r="J6" s="8">
        <v>2</v>
      </c>
      <c r="K6" s="8">
        <v>1</v>
      </c>
    </row>
    <row r="7" spans="2:11">
      <c r="B7" s="12" t="str">
        <f>'Análisis Diferencial ISO 27002'!A60</f>
        <v>A.10 Criptografía</v>
      </c>
      <c r="C7" s="17">
        <f>'Análisis Diferencial ISO 27002'!L60</f>
        <v>0.7</v>
      </c>
      <c r="D7" s="17">
        <v>0</v>
      </c>
      <c r="E7" s="15">
        <f>'Análisis Diferencial ISO 27002'!K60</f>
        <v>3.5</v>
      </c>
      <c r="G7" s="8">
        <v>5</v>
      </c>
      <c r="H7" s="8">
        <v>4</v>
      </c>
      <c r="I7" s="8">
        <v>3</v>
      </c>
      <c r="J7" s="8">
        <v>2</v>
      </c>
      <c r="K7" s="8">
        <v>1</v>
      </c>
    </row>
    <row r="8" spans="2:11">
      <c r="B8" s="12" t="str">
        <f>'Análisis Diferencial ISO 27002'!A64</f>
        <v>A.11 Seguridad física y del entorno</v>
      </c>
      <c r="C8" s="17">
        <f>'Análisis Diferencial ISO 27002'!L64</f>
        <v>0.73888888888888893</v>
      </c>
      <c r="D8" s="17">
        <v>0.62222222222222223</v>
      </c>
      <c r="E8" s="15">
        <f>'Análisis Diferencial ISO 27002'!K64</f>
        <v>3.6944444444444446</v>
      </c>
      <c r="G8" s="8">
        <v>5</v>
      </c>
      <c r="H8" s="8">
        <v>4</v>
      </c>
      <c r="I8" s="8">
        <v>3</v>
      </c>
      <c r="J8" s="8">
        <v>2</v>
      </c>
      <c r="K8" s="8">
        <v>1</v>
      </c>
    </row>
    <row r="9" spans="2:11">
      <c r="B9" s="12" t="str">
        <f>'Análisis Diferencial ISO 27002'!A82</f>
        <v>A.12 Seguridad de las operaciones</v>
      </c>
      <c r="C9" s="17">
        <f>'Análisis Diferencial ISO 27002'!L82</f>
        <v>0.87857142857142867</v>
      </c>
      <c r="D9" s="17">
        <v>0.23571428571428571</v>
      </c>
      <c r="E9" s="15">
        <f>'Análisis Diferencial ISO 27002'!K82</f>
        <v>4.3928571428571432</v>
      </c>
      <c r="G9" s="8">
        <v>5</v>
      </c>
      <c r="H9" s="8">
        <v>4</v>
      </c>
      <c r="I9" s="8">
        <v>3</v>
      </c>
      <c r="J9" s="8">
        <v>2</v>
      </c>
      <c r="K9" s="8">
        <v>1</v>
      </c>
    </row>
    <row r="10" spans="2:11">
      <c r="B10" s="12" t="str">
        <f>'Análisis Diferencial ISO 27002'!A104</f>
        <v>A.13 Seguridad de las comunicaciones</v>
      </c>
      <c r="C10" s="17">
        <f>'Análisis Diferencial ISO 27002'!L104</f>
        <v>0.79166666666666674</v>
      </c>
      <c r="D10" s="17">
        <v>0.2</v>
      </c>
      <c r="E10" s="15">
        <f>'Análisis Diferencial ISO 27002'!K104</f>
        <v>3.9583333333333335</v>
      </c>
      <c r="G10" s="8">
        <v>5</v>
      </c>
      <c r="H10" s="8">
        <v>4</v>
      </c>
      <c r="I10" s="8">
        <v>3</v>
      </c>
      <c r="J10" s="8">
        <v>2</v>
      </c>
      <c r="K10" s="8">
        <v>1</v>
      </c>
    </row>
    <row r="11" spans="2:11" ht="30">
      <c r="B11" s="12" t="str">
        <f>'Análisis Diferencial ISO 27002'!A114</f>
        <v>A.14 Adquisición, desarrollo y mantenimiento de los sistemas de información</v>
      </c>
      <c r="C11" s="17">
        <f>'Análisis Diferencial ISO 27002'!L114</f>
        <v>0.51111111111111107</v>
      </c>
      <c r="D11" s="17">
        <v>0.19259259259259259</v>
      </c>
      <c r="E11" s="15">
        <f>'Análisis Diferencial ISO 27002'!K114</f>
        <v>2.5555555555555554</v>
      </c>
      <c r="G11" s="8">
        <v>5</v>
      </c>
      <c r="H11" s="8">
        <v>4</v>
      </c>
      <c r="I11" s="8">
        <v>3</v>
      </c>
      <c r="J11" s="8">
        <v>2</v>
      </c>
      <c r="K11" s="8">
        <v>1</v>
      </c>
    </row>
    <row r="12" spans="2:11">
      <c r="B12" s="12" t="str">
        <f>'Análisis Diferencial ISO 27002'!A131</f>
        <v>A.15 Relación con proveedores</v>
      </c>
      <c r="C12" s="17">
        <f>'Análisis Diferencial ISO 27002'!L131</f>
        <v>0.86666666666666681</v>
      </c>
      <c r="D12" s="17">
        <v>0.76666666666666661</v>
      </c>
      <c r="E12" s="15">
        <f>'Análisis Diferencial ISO 27002'!K131</f>
        <v>4.3333333333333339</v>
      </c>
      <c r="G12" s="8">
        <v>5</v>
      </c>
      <c r="H12" s="8">
        <v>4</v>
      </c>
      <c r="I12" s="8">
        <v>3</v>
      </c>
      <c r="J12" s="8">
        <v>2</v>
      </c>
      <c r="K12" s="8">
        <v>1</v>
      </c>
    </row>
    <row r="13" spans="2:11" ht="30">
      <c r="B13" s="12" t="str">
        <f>'Análisis Diferencial ISO 27002'!A139</f>
        <v>A.16 Gestión de incidentes de seguridad de la información</v>
      </c>
      <c r="C13" s="17">
        <f>'Análisis Diferencial ISO 27002'!L139</f>
        <v>0.8571428571428571</v>
      </c>
      <c r="D13" s="17">
        <v>2.8571428571428571E-2</v>
      </c>
      <c r="E13" s="15">
        <f>'Análisis Diferencial ISO 27002'!K139</f>
        <v>4.2857142857142856</v>
      </c>
      <c r="G13" s="8">
        <v>5</v>
      </c>
      <c r="H13" s="8">
        <v>4</v>
      </c>
      <c r="I13" s="8">
        <v>3</v>
      </c>
      <c r="J13" s="8">
        <v>2</v>
      </c>
      <c r="K13" s="8">
        <v>1</v>
      </c>
    </row>
    <row r="14" spans="2:11" ht="30">
      <c r="B14" s="12" t="str">
        <f>'Análisis Diferencial ISO 27002'!A148</f>
        <v>A.17 Aspectos de seguridad de la información par la gestión de la continuidad del negocio</v>
      </c>
      <c r="C14" s="17">
        <f>'Análisis Diferencial ISO 27002'!L148</f>
        <v>0.73333333333333339</v>
      </c>
      <c r="D14" s="17">
        <v>0.16666666666666669</v>
      </c>
      <c r="E14" s="15">
        <f>'Análisis Diferencial ISO 27002'!K148</f>
        <v>3.666666666666667</v>
      </c>
      <c r="G14" s="8">
        <v>5</v>
      </c>
      <c r="H14" s="8">
        <v>4</v>
      </c>
      <c r="I14" s="8">
        <v>3</v>
      </c>
      <c r="J14" s="8">
        <v>2</v>
      </c>
      <c r="K14" s="8">
        <v>1</v>
      </c>
    </row>
    <row r="15" spans="2:11">
      <c r="B15" s="12" t="str">
        <f>'Análisis Diferencial ISO 27002'!A155</f>
        <v>A.18 Cumplimiento</v>
      </c>
      <c r="C15" s="17">
        <f>'Análisis Diferencial ISO 27002'!L155</f>
        <v>0.68666666666666676</v>
      </c>
      <c r="D15" s="17">
        <v>0.18666666666666668</v>
      </c>
      <c r="E15" s="15">
        <f>'Análisis Diferencial ISO 27002'!K155</f>
        <v>3.4333333333333336</v>
      </c>
      <c r="G15" s="8">
        <v>5</v>
      </c>
      <c r="H15" s="8">
        <v>4</v>
      </c>
      <c r="I15" s="8">
        <v>3</v>
      </c>
      <c r="J15" s="8">
        <v>2</v>
      </c>
      <c r="K15" s="8">
        <v>1</v>
      </c>
    </row>
    <row r="16" spans="2:11">
      <c r="C16" s="18">
        <f>(SUM(C2:C15))/14</f>
        <v>0.76116213151927448</v>
      </c>
      <c r="D16" s="18"/>
      <c r="E16" s="16"/>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6"/>
  <sheetViews>
    <sheetView topLeftCell="A10" zoomScale="80" zoomScaleNormal="80" workbookViewId="0">
      <selection activeCell="J37" sqref="J37"/>
    </sheetView>
  </sheetViews>
  <sheetFormatPr baseColWidth="10" defaultRowHeight="15"/>
  <cols>
    <col min="1" max="1" width="33.7109375" bestFit="1" customWidth="1"/>
    <col min="2" max="2" width="54.42578125" customWidth="1"/>
    <col min="3" max="3" width="47.85546875" customWidth="1"/>
  </cols>
  <sheetData>
    <row r="1" spans="1:5">
      <c r="A1" s="77"/>
      <c r="B1" s="21" t="s">
        <v>283</v>
      </c>
      <c r="C1" s="79" t="s">
        <v>283</v>
      </c>
    </row>
    <row r="2" spans="1:5" ht="15.75" thickBot="1">
      <c r="A2" s="78"/>
      <c r="B2" s="22" t="s">
        <v>284</v>
      </c>
      <c r="C2" s="80"/>
    </row>
    <row r="3" spans="1:5" ht="15.75" thickBot="1">
      <c r="A3" s="23" t="s">
        <v>285</v>
      </c>
      <c r="B3" s="26">
        <f>2/2</f>
        <v>1</v>
      </c>
      <c r="C3" s="25">
        <v>0</v>
      </c>
      <c r="D3" s="32" t="s">
        <v>307</v>
      </c>
      <c r="E3" s="31" t="s">
        <v>306</v>
      </c>
    </row>
    <row r="4" spans="1:5" ht="15.75" thickBot="1">
      <c r="A4" s="24" t="s">
        <v>286</v>
      </c>
      <c r="B4" s="26">
        <f>6/7</f>
        <v>0.8571428571428571</v>
      </c>
      <c r="C4" s="25">
        <f>3/7</f>
        <v>0.42857142857142855</v>
      </c>
      <c r="D4" s="32" t="s">
        <v>309</v>
      </c>
      <c r="E4" s="33" t="s">
        <v>308</v>
      </c>
    </row>
    <row r="5" spans="1:5" ht="15.75" thickBot="1">
      <c r="A5" s="24" t="s">
        <v>287</v>
      </c>
      <c r="B5" s="26">
        <f>5/6</f>
        <v>0.83333333333333337</v>
      </c>
      <c r="C5" s="25">
        <f>2/6</f>
        <v>0.33333333333333331</v>
      </c>
      <c r="D5" s="32" t="s">
        <v>311</v>
      </c>
      <c r="E5" s="33" t="s">
        <v>310</v>
      </c>
    </row>
    <row r="6" spans="1:5" ht="15.75" thickBot="1">
      <c r="A6" s="24" t="s">
        <v>288</v>
      </c>
      <c r="B6" s="26">
        <f>8/10</f>
        <v>0.8</v>
      </c>
      <c r="C6" s="25">
        <f>0/10</f>
        <v>0</v>
      </c>
      <c r="D6" s="32" t="s">
        <v>313</v>
      </c>
      <c r="E6" s="33" t="s">
        <v>312</v>
      </c>
    </row>
    <row r="7" spans="1:5" ht="15.75" thickBot="1">
      <c r="A7" s="24" t="s">
        <v>289</v>
      </c>
      <c r="B7" s="26">
        <f>11/14</f>
        <v>0.7857142857142857</v>
      </c>
      <c r="C7" s="25">
        <f>1/14</f>
        <v>7.1428571428571425E-2</v>
      </c>
      <c r="D7" s="32" t="s">
        <v>315</v>
      </c>
      <c r="E7" s="33" t="s">
        <v>314</v>
      </c>
    </row>
    <row r="8" spans="1:5" ht="15.75" thickBot="1">
      <c r="A8" s="24" t="s">
        <v>290</v>
      </c>
      <c r="B8" s="26">
        <v>1</v>
      </c>
      <c r="C8" s="25">
        <v>0</v>
      </c>
      <c r="D8" s="32" t="s">
        <v>307</v>
      </c>
      <c r="E8" s="33" t="s">
        <v>316</v>
      </c>
    </row>
    <row r="9" spans="1:5" ht="30.75" customHeight="1" thickBot="1">
      <c r="A9" s="24" t="s">
        <v>291</v>
      </c>
      <c r="B9" s="26">
        <f>12/15</f>
        <v>0.8</v>
      </c>
      <c r="C9" s="25">
        <f>10/15</f>
        <v>0.66666666666666663</v>
      </c>
      <c r="D9" s="32" t="s">
        <v>318</v>
      </c>
      <c r="E9" s="33" t="s">
        <v>317</v>
      </c>
    </row>
    <row r="10" spans="1:5" ht="30.75" customHeight="1" thickBot="1">
      <c r="A10" s="24" t="s">
        <v>292</v>
      </c>
      <c r="B10" s="26">
        <f>10/14</f>
        <v>0.7142857142857143</v>
      </c>
      <c r="C10" s="25">
        <f>1/14</f>
        <v>7.1428571428571425E-2</v>
      </c>
      <c r="D10" s="32" t="s">
        <v>319</v>
      </c>
      <c r="E10" s="33" t="s">
        <v>314</v>
      </c>
    </row>
    <row r="11" spans="1:5" ht="30.75" thickBot="1">
      <c r="A11" s="24" t="s">
        <v>293</v>
      </c>
      <c r="B11" s="26">
        <f>6/7</f>
        <v>0.8571428571428571</v>
      </c>
      <c r="C11" s="25">
        <f>0/7</f>
        <v>0</v>
      </c>
      <c r="D11" s="32" t="s">
        <v>309</v>
      </c>
      <c r="E11" s="33" t="s">
        <v>320</v>
      </c>
    </row>
    <row r="12" spans="1:5" ht="30.75" thickBot="1">
      <c r="A12" s="24" t="s">
        <v>294</v>
      </c>
      <c r="B12" s="26">
        <f>4/5</f>
        <v>0.8</v>
      </c>
      <c r="C12" s="25">
        <f>0/5</f>
        <v>0</v>
      </c>
      <c r="D12" s="32" t="s">
        <v>322</v>
      </c>
      <c r="E12" s="33" t="s">
        <v>321</v>
      </c>
    </row>
    <row r="13" spans="1:5" ht="15.75" thickBot="1">
      <c r="A13" s="24" t="s">
        <v>295</v>
      </c>
      <c r="B13" s="26">
        <v>1</v>
      </c>
      <c r="C13" s="25">
        <f>5/5</f>
        <v>1</v>
      </c>
      <c r="D13" s="32" t="s">
        <v>323</v>
      </c>
      <c r="E13" s="33" t="s">
        <v>323</v>
      </c>
    </row>
    <row r="14" spans="1:5" ht="15.75" thickBot="1">
      <c r="A14" s="24" t="s">
        <v>296</v>
      </c>
      <c r="B14" s="26">
        <v>1</v>
      </c>
      <c r="C14" s="25">
        <f>0/7</f>
        <v>0</v>
      </c>
      <c r="D14" s="32" t="s">
        <v>324</v>
      </c>
      <c r="E14" s="33" t="s">
        <v>320</v>
      </c>
    </row>
    <row r="15" spans="1:5" ht="30.75" thickBot="1">
      <c r="A15" s="24" t="s">
        <v>297</v>
      </c>
      <c r="B15" s="26">
        <f>4/4</f>
        <v>1</v>
      </c>
      <c r="C15" s="25">
        <f>1/4</f>
        <v>0.25</v>
      </c>
      <c r="D15" s="32" t="s">
        <v>326</v>
      </c>
      <c r="E15" s="33" t="s">
        <v>325</v>
      </c>
    </row>
    <row r="16" spans="1:5" ht="15.75" thickBot="1">
      <c r="A16" s="24" t="s">
        <v>298</v>
      </c>
      <c r="B16" s="26">
        <f>7/8</f>
        <v>0.875</v>
      </c>
      <c r="C16" s="25">
        <f>1/8</f>
        <v>0.125</v>
      </c>
      <c r="D16" s="32" t="s">
        <v>328</v>
      </c>
      <c r="E16" s="33" t="s">
        <v>327</v>
      </c>
    </row>
  </sheetData>
  <mergeCells count="2">
    <mergeCell ref="A1:A2"/>
    <mergeCell ref="C1:C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A98A6-4FF2-493A-93ED-A2C05BCD156E}">
  <dimension ref="A1:B38"/>
  <sheetViews>
    <sheetView workbookViewId="0">
      <selection sqref="A1:B1"/>
    </sheetView>
  </sheetViews>
  <sheetFormatPr baseColWidth="10" defaultRowHeight="15"/>
  <cols>
    <col min="1" max="1" width="26" customWidth="1"/>
    <col min="2" max="2" width="53.140625" customWidth="1"/>
  </cols>
  <sheetData>
    <row r="1" spans="1:2" ht="63" customHeight="1" thickBot="1">
      <c r="A1" s="56" t="s">
        <v>375</v>
      </c>
      <c r="B1" s="57"/>
    </row>
    <row r="2" spans="1:2" ht="90">
      <c r="A2" s="53" t="s">
        <v>330</v>
      </c>
      <c r="B2" s="34" t="s">
        <v>376</v>
      </c>
    </row>
    <row r="3" spans="1:2" ht="45.75" thickBot="1">
      <c r="A3" s="55"/>
      <c r="B3" s="38" t="s">
        <v>377</v>
      </c>
    </row>
    <row r="4" spans="1:2" ht="30">
      <c r="A4" s="53" t="s">
        <v>336</v>
      </c>
      <c r="B4" s="40" t="s">
        <v>378</v>
      </c>
    </row>
    <row r="5" spans="1:2">
      <c r="A5" s="54"/>
      <c r="B5" s="40"/>
    </row>
    <row r="6" spans="1:2" ht="60">
      <c r="A6" s="54"/>
      <c r="B6" s="35" t="s">
        <v>379</v>
      </c>
    </row>
    <row r="7" spans="1:2" ht="30">
      <c r="A7" s="54"/>
      <c r="B7" s="35" t="s">
        <v>380</v>
      </c>
    </row>
    <row r="8" spans="1:2">
      <c r="A8" s="54"/>
      <c r="B8" s="40"/>
    </row>
    <row r="9" spans="1:2" ht="60">
      <c r="A9" s="54"/>
      <c r="B9" s="41" t="s">
        <v>381</v>
      </c>
    </row>
    <row r="10" spans="1:2" ht="60">
      <c r="A10" s="54"/>
      <c r="B10" s="41" t="s">
        <v>382</v>
      </c>
    </row>
    <row r="11" spans="1:2" ht="30">
      <c r="A11" s="54"/>
      <c r="B11" s="41" t="s">
        <v>383</v>
      </c>
    </row>
    <row r="12" spans="1:2">
      <c r="A12" s="54"/>
      <c r="B12" s="41" t="s">
        <v>384</v>
      </c>
    </row>
    <row r="13" spans="1:2">
      <c r="A13" s="54"/>
      <c r="B13" s="42"/>
    </row>
    <row r="14" spans="1:2" ht="45">
      <c r="A14" s="54"/>
      <c r="B14" s="43" t="s">
        <v>385</v>
      </c>
    </row>
    <row r="15" spans="1:2" ht="15.75" thickBot="1">
      <c r="A15" s="55"/>
      <c r="B15" s="44"/>
    </row>
    <row r="16" spans="1:2">
      <c r="A16" s="53" t="s">
        <v>348</v>
      </c>
      <c r="B16" s="43" t="s">
        <v>386</v>
      </c>
    </row>
    <row r="17" spans="1:2" ht="15.75" thickBot="1">
      <c r="A17" s="55"/>
      <c r="B17" s="45" t="s">
        <v>387</v>
      </c>
    </row>
    <row r="18" spans="1:2" ht="45">
      <c r="A18" s="53" t="s">
        <v>351</v>
      </c>
      <c r="B18" s="43" t="s">
        <v>388</v>
      </c>
    </row>
    <row r="19" spans="1:2" ht="30.75" thickBot="1">
      <c r="A19" s="55"/>
      <c r="B19" s="45" t="s">
        <v>389</v>
      </c>
    </row>
    <row r="20" spans="1:2" ht="30">
      <c r="A20" s="53" t="s">
        <v>354</v>
      </c>
      <c r="B20" s="35" t="s">
        <v>390</v>
      </c>
    </row>
    <row r="21" spans="1:2" ht="90">
      <c r="A21" s="54"/>
      <c r="B21" s="35" t="s">
        <v>391</v>
      </c>
    </row>
    <row r="22" spans="1:2" ht="15.75" thickBot="1">
      <c r="A22" s="55"/>
      <c r="B22" s="38"/>
    </row>
    <row r="23" spans="1:2" ht="15.75" thickBot="1">
      <c r="A23" s="39" t="s">
        <v>359</v>
      </c>
      <c r="B23" s="44" t="s">
        <v>360</v>
      </c>
    </row>
    <row r="24" spans="1:2">
      <c r="A24" s="53" t="s">
        <v>361</v>
      </c>
      <c r="B24" s="35" t="s">
        <v>362</v>
      </c>
    </row>
    <row r="25" spans="1:2">
      <c r="A25" s="54"/>
      <c r="B25" s="35" t="s">
        <v>363</v>
      </c>
    </row>
    <row r="26" spans="1:2">
      <c r="A26" s="54"/>
      <c r="B26" s="35" t="s">
        <v>364</v>
      </c>
    </row>
    <row r="27" spans="1:2">
      <c r="A27" s="54"/>
      <c r="B27" s="35" t="s">
        <v>365</v>
      </c>
    </row>
    <row r="28" spans="1:2" ht="15.75" thickBot="1">
      <c r="A28" s="55"/>
      <c r="B28" s="36" t="s">
        <v>366</v>
      </c>
    </row>
    <row r="29" spans="1:2">
      <c r="A29" s="53" t="s">
        <v>367</v>
      </c>
      <c r="B29" s="35" t="s">
        <v>368</v>
      </c>
    </row>
    <row r="30" spans="1:2">
      <c r="A30" s="54"/>
      <c r="B30" s="35" t="s">
        <v>392</v>
      </c>
    </row>
    <row r="31" spans="1:2">
      <c r="A31" s="54"/>
      <c r="B31" s="35" t="s">
        <v>369</v>
      </c>
    </row>
    <row r="32" spans="1:2">
      <c r="A32" s="54"/>
      <c r="B32" s="35" t="s">
        <v>370</v>
      </c>
    </row>
    <row r="33" spans="1:2" ht="15.75" thickBot="1">
      <c r="A33" s="55"/>
      <c r="B33" s="36" t="s">
        <v>371</v>
      </c>
    </row>
    <row r="34" spans="1:2">
      <c r="A34" s="53" t="s">
        <v>372</v>
      </c>
      <c r="B34" s="35" t="s">
        <v>393</v>
      </c>
    </row>
    <row r="35" spans="1:2">
      <c r="A35" s="54"/>
      <c r="B35" s="35" t="s">
        <v>394</v>
      </c>
    </row>
    <row r="36" spans="1:2">
      <c r="A36" s="54"/>
      <c r="B36" s="35" t="s">
        <v>395</v>
      </c>
    </row>
    <row r="37" spans="1:2">
      <c r="A37" s="54"/>
      <c r="B37" s="35" t="s">
        <v>396</v>
      </c>
    </row>
    <row r="38" spans="1:2" ht="15.75" thickBot="1">
      <c r="A38" s="55"/>
      <c r="B38" s="36" t="s">
        <v>397</v>
      </c>
    </row>
  </sheetData>
  <mergeCells count="9">
    <mergeCell ref="A24:A28"/>
    <mergeCell ref="A29:A33"/>
    <mergeCell ref="A34:A38"/>
    <mergeCell ref="A1:B1"/>
    <mergeCell ref="A2:A3"/>
    <mergeCell ref="A4:A15"/>
    <mergeCell ref="A16:A17"/>
    <mergeCell ref="A18:A19"/>
    <mergeCell ref="A20:A2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F316A-FD2A-471E-80A0-254B70E3A550}">
  <dimension ref="A1:B25"/>
  <sheetViews>
    <sheetView workbookViewId="0">
      <selection activeCell="B2" sqref="B2"/>
    </sheetView>
  </sheetViews>
  <sheetFormatPr baseColWidth="10" defaultRowHeight="15"/>
  <cols>
    <col min="1" max="1" width="33.5703125" customWidth="1"/>
    <col min="2" max="2" width="59.42578125" customWidth="1"/>
  </cols>
  <sheetData>
    <row r="1" spans="1:2" ht="47.25" customHeight="1" thickBot="1">
      <c r="A1" s="56" t="s">
        <v>398</v>
      </c>
      <c r="B1" s="57"/>
    </row>
    <row r="2" spans="1:2" ht="60.75" thickBot="1">
      <c r="A2" s="39" t="s">
        <v>330</v>
      </c>
      <c r="B2" s="44" t="s">
        <v>399</v>
      </c>
    </row>
    <row r="3" spans="1:2" ht="60">
      <c r="A3" s="53" t="s">
        <v>336</v>
      </c>
      <c r="B3" s="34" t="s">
        <v>400</v>
      </c>
    </row>
    <row r="4" spans="1:2">
      <c r="A4" s="54"/>
      <c r="B4" s="34" t="s">
        <v>401</v>
      </c>
    </row>
    <row r="5" spans="1:2">
      <c r="A5" s="54"/>
      <c r="B5" s="35" t="s">
        <v>402</v>
      </c>
    </row>
    <row r="6" spans="1:2">
      <c r="A6" s="54"/>
      <c r="B6" s="35" t="s">
        <v>403</v>
      </c>
    </row>
    <row r="7" spans="1:2" ht="30">
      <c r="A7" s="54"/>
      <c r="B7" s="35" t="s">
        <v>404</v>
      </c>
    </row>
    <row r="8" spans="1:2" ht="30">
      <c r="A8" s="54"/>
      <c r="B8" s="35" t="s">
        <v>405</v>
      </c>
    </row>
    <row r="9" spans="1:2" ht="15.75" thickBot="1">
      <c r="A9" s="55"/>
      <c r="B9" s="36" t="s">
        <v>406</v>
      </c>
    </row>
    <row r="10" spans="1:2" ht="15.75" thickBot="1">
      <c r="A10" s="39" t="s">
        <v>348</v>
      </c>
      <c r="B10" s="44" t="s">
        <v>407</v>
      </c>
    </row>
    <row r="11" spans="1:2" ht="60.75" thickBot="1">
      <c r="A11" s="39" t="s">
        <v>351</v>
      </c>
      <c r="B11" s="44" t="s">
        <v>408</v>
      </c>
    </row>
    <row r="12" spans="1:2">
      <c r="A12" s="53" t="s">
        <v>354</v>
      </c>
      <c r="B12" s="35" t="s">
        <v>409</v>
      </c>
    </row>
    <row r="13" spans="1:2" ht="30">
      <c r="A13" s="54"/>
      <c r="B13" s="35" t="s">
        <v>410</v>
      </c>
    </row>
    <row r="14" spans="1:2">
      <c r="A14" s="54"/>
      <c r="B14" s="35" t="s">
        <v>411</v>
      </c>
    </row>
    <row r="15" spans="1:2" ht="15.75" thickBot="1">
      <c r="A15" s="55"/>
      <c r="B15" s="36" t="s">
        <v>412</v>
      </c>
    </row>
    <row r="16" spans="1:2" ht="15.75" thickBot="1">
      <c r="A16" s="39" t="s">
        <v>359</v>
      </c>
      <c r="B16" s="44" t="s">
        <v>413</v>
      </c>
    </row>
    <row r="17" spans="1:2">
      <c r="A17" s="53" t="s">
        <v>361</v>
      </c>
      <c r="B17" s="43" t="s">
        <v>362</v>
      </c>
    </row>
    <row r="18" spans="1:2">
      <c r="A18" s="54"/>
      <c r="B18" s="43" t="s">
        <v>363</v>
      </c>
    </row>
    <row r="19" spans="1:2">
      <c r="A19" s="54"/>
      <c r="B19" s="43" t="s">
        <v>364</v>
      </c>
    </row>
    <row r="20" spans="1:2" ht="15.75" thickBot="1">
      <c r="A20" s="55"/>
      <c r="B20" s="45" t="s">
        <v>365</v>
      </c>
    </row>
    <row r="21" spans="1:2">
      <c r="A21" s="53" t="s">
        <v>367</v>
      </c>
      <c r="B21" s="35" t="s">
        <v>368</v>
      </c>
    </row>
    <row r="22" spans="1:2">
      <c r="A22" s="54"/>
      <c r="B22" s="35" t="s">
        <v>369</v>
      </c>
    </row>
    <row r="23" spans="1:2">
      <c r="A23" s="54"/>
      <c r="B23" s="35" t="s">
        <v>371</v>
      </c>
    </row>
    <row r="24" spans="1:2" ht="15.75" thickBot="1">
      <c r="A24" s="55"/>
      <c r="B24" s="44"/>
    </row>
    <row r="25" spans="1:2" ht="30.75" thickBot="1">
      <c r="A25" s="39" t="s">
        <v>414</v>
      </c>
      <c r="B25" s="36" t="s">
        <v>415</v>
      </c>
    </row>
  </sheetData>
  <mergeCells count="5">
    <mergeCell ref="A1:B1"/>
    <mergeCell ref="A3:A9"/>
    <mergeCell ref="A12:A15"/>
    <mergeCell ref="A17:A20"/>
    <mergeCell ref="A21:A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B9481-A23E-4CDF-B710-593E47332022}">
  <dimension ref="A1:B29"/>
  <sheetViews>
    <sheetView workbookViewId="0">
      <selection activeCell="B2" sqref="B2"/>
    </sheetView>
  </sheetViews>
  <sheetFormatPr baseColWidth="10" defaultRowHeight="15"/>
  <cols>
    <col min="1" max="1" width="29.5703125" customWidth="1"/>
    <col min="2" max="2" width="43.42578125" customWidth="1"/>
  </cols>
  <sheetData>
    <row r="1" spans="1:2" ht="78.75" customHeight="1" thickBot="1">
      <c r="A1" s="56" t="s">
        <v>416</v>
      </c>
      <c r="B1" s="57"/>
    </row>
    <row r="2" spans="1:2" ht="90.75" thickBot="1">
      <c r="A2" s="39" t="s">
        <v>330</v>
      </c>
      <c r="B2" s="38" t="s">
        <v>417</v>
      </c>
    </row>
    <row r="3" spans="1:2" ht="75">
      <c r="A3" s="53" t="s">
        <v>336</v>
      </c>
      <c r="B3" s="40" t="s">
        <v>418</v>
      </c>
    </row>
    <row r="4" spans="1:2" ht="45">
      <c r="A4" s="54"/>
      <c r="B4" s="43" t="s">
        <v>419</v>
      </c>
    </row>
    <row r="5" spans="1:2" ht="30">
      <c r="A5" s="54"/>
      <c r="B5" s="43" t="s">
        <v>420</v>
      </c>
    </row>
    <row r="6" spans="1:2" ht="30">
      <c r="A6" s="54"/>
      <c r="B6" s="43" t="s">
        <v>421</v>
      </c>
    </row>
    <row r="7" spans="1:2" ht="30">
      <c r="A7" s="54"/>
      <c r="B7" s="43" t="s">
        <v>422</v>
      </c>
    </row>
    <row r="8" spans="1:2">
      <c r="A8" s="54"/>
      <c r="B8" s="34"/>
    </row>
    <row r="9" spans="1:2" ht="75.75" thickBot="1">
      <c r="A9" s="55"/>
      <c r="B9" s="38" t="s">
        <v>423</v>
      </c>
    </row>
    <row r="10" spans="1:2" ht="30.75" thickBot="1">
      <c r="A10" s="39" t="s">
        <v>348</v>
      </c>
      <c r="B10" s="44" t="s">
        <v>424</v>
      </c>
    </row>
    <row r="11" spans="1:2" ht="90.75" thickBot="1">
      <c r="A11" s="39" t="s">
        <v>351</v>
      </c>
      <c r="B11" s="38" t="s">
        <v>425</v>
      </c>
    </row>
    <row r="12" spans="1:2" ht="30.75" thickBot="1">
      <c r="A12" s="39" t="s">
        <v>354</v>
      </c>
      <c r="B12" s="44" t="s">
        <v>426</v>
      </c>
    </row>
    <row r="13" spans="1:2">
      <c r="A13" s="53" t="s">
        <v>359</v>
      </c>
      <c r="B13" s="43" t="s">
        <v>427</v>
      </c>
    </row>
    <row r="14" spans="1:2">
      <c r="A14" s="54"/>
      <c r="B14" s="43" t="s">
        <v>428</v>
      </c>
    </row>
    <row r="15" spans="1:2">
      <c r="A15" s="54"/>
      <c r="B15" s="43" t="s">
        <v>429</v>
      </c>
    </row>
    <row r="16" spans="1:2" ht="15.75" thickBot="1">
      <c r="A16" s="55"/>
      <c r="B16" s="45" t="s">
        <v>430</v>
      </c>
    </row>
    <row r="17" spans="1:2">
      <c r="A17" s="53" t="s">
        <v>361</v>
      </c>
      <c r="B17" s="43" t="s">
        <v>362</v>
      </c>
    </row>
    <row r="18" spans="1:2">
      <c r="A18" s="54"/>
      <c r="B18" s="43" t="s">
        <v>363</v>
      </c>
    </row>
    <row r="19" spans="1:2">
      <c r="A19" s="54"/>
      <c r="B19" s="43" t="s">
        <v>364</v>
      </c>
    </row>
    <row r="20" spans="1:2">
      <c r="A20" s="54"/>
      <c r="B20" s="43" t="s">
        <v>365</v>
      </c>
    </row>
    <row r="21" spans="1:2" ht="15.75" thickBot="1">
      <c r="A21" s="55"/>
      <c r="B21" s="45" t="s">
        <v>366</v>
      </c>
    </row>
    <row r="22" spans="1:2" ht="30">
      <c r="A22" s="53" t="s">
        <v>367</v>
      </c>
      <c r="B22" s="35" t="s">
        <v>368</v>
      </c>
    </row>
    <row r="23" spans="1:2">
      <c r="A23" s="54"/>
      <c r="B23" s="35" t="s">
        <v>369</v>
      </c>
    </row>
    <row r="24" spans="1:2" ht="15.75" thickBot="1">
      <c r="A24" s="55"/>
      <c r="B24" s="36" t="s">
        <v>392</v>
      </c>
    </row>
    <row r="25" spans="1:2">
      <c r="A25" s="58"/>
      <c r="B25" s="35" t="s">
        <v>431</v>
      </c>
    </row>
    <row r="26" spans="1:2" ht="30">
      <c r="A26" s="59"/>
      <c r="B26" s="35" t="s">
        <v>432</v>
      </c>
    </row>
    <row r="27" spans="1:2" ht="30">
      <c r="A27" s="59"/>
      <c r="B27" s="35" t="s">
        <v>433</v>
      </c>
    </row>
    <row r="28" spans="1:2" ht="30">
      <c r="A28" s="59"/>
      <c r="B28" s="35" t="s">
        <v>434</v>
      </c>
    </row>
    <row r="29" spans="1:2" ht="15.75" thickBot="1">
      <c r="A29" s="60"/>
      <c r="B29" s="36" t="s">
        <v>435</v>
      </c>
    </row>
  </sheetData>
  <mergeCells count="6">
    <mergeCell ref="A25:A29"/>
    <mergeCell ref="A1:B1"/>
    <mergeCell ref="A3:A9"/>
    <mergeCell ref="A13:A16"/>
    <mergeCell ref="A17:A21"/>
    <mergeCell ref="A22:A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9A974-AC00-4F91-9BB5-71EFE0A24B88}">
  <dimension ref="A1:B21"/>
  <sheetViews>
    <sheetView workbookViewId="0">
      <selection sqref="A1:B1"/>
    </sheetView>
  </sheetViews>
  <sheetFormatPr baseColWidth="10" defaultRowHeight="15"/>
  <cols>
    <col min="1" max="1" width="38.42578125" customWidth="1"/>
    <col min="2" max="2" width="42.5703125" customWidth="1"/>
  </cols>
  <sheetData>
    <row r="1" spans="1:2" ht="47.25" customHeight="1" thickBot="1">
      <c r="A1" s="56" t="s">
        <v>436</v>
      </c>
      <c r="B1" s="57"/>
    </row>
    <row r="2" spans="1:2" ht="45.75" thickBot="1">
      <c r="A2" s="39" t="s">
        <v>330</v>
      </c>
      <c r="B2" s="38" t="s">
        <v>437</v>
      </c>
    </row>
    <row r="3" spans="1:2">
      <c r="A3" s="53" t="s">
        <v>336</v>
      </c>
      <c r="B3" s="40" t="s">
        <v>438</v>
      </c>
    </row>
    <row r="4" spans="1:2">
      <c r="A4" s="54"/>
      <c r="B4" s="40"/>
    </row>
    <row r="5" spans="1:2" ht="45">
      <c r="A5" s="54"/>
      <c r="B5" s="43" t="s">
        <v>439</v>
      </c>
    </row>
    <row r="6" spans="1:2">
      <c r="A6" s="54"/>
      <c r="B6" s="46"/>
    </row>
    <row r="7" spans="1:2" ht="45.75" thickBot="1">
      <c r="A7" s="55"/>
      <c r="B7" s="45" t="s">
        <v>440</v>
      </c>
    </row>
    <row r="8" spans="1:2" ht="30.75" thickBot="1">
      <c r="A8" s="39" t="s">
        <v>348</v>
      </c>
      <c r="B8" s="44" t="s">
        <v>441</v>
      </c>
    </row>
    <row r="9" spans="1:2" ht="15.75" thickBot="1">
      <c r="A9" s="39" t="s">
        <v>351</v>
      </c>
      <c r="B9" s="44" t="s">
        <v>442</v>
      </c>
    </row>
    <row r="10" spans="1:2" ht="45.75" thickBot="1">
      <c r="A10" s="39" t="s">
        <v>354</v>
      </c>
      <c r="B10" s="38" t="s">
        <v>443</v>
      </c>
    </row>
    <row r="11" spans="1:2">
      <c r="A11" s="53" t="s">
        <v>359</v>
      </c>
      <c r="B11" s="43" t="s">
        <v>444</v>
      </c>
    </row>
    <row r="12" spans="1:2">
      <c r="A12" s="54"/>
      <c r="B12" s="43" t="s">
        <v>445</v>
      </c>
    </row>
    <row r="13" spans="1:2" ht="15.75" thickBot="1">
      <c r="A13" s="55"/>
      <c r="B13" s="45" t="s">
        <v>446</v>
      </c>
    </row>
    <row r="14" spans="1:2">
      <c r="A14" s="53" t="s">
        <v>361</v>
      </c>
      <c r="B14" s="43" t="s">
        <v>362</v>
      </c>
    </row>
    <row r="15" spans="1:2">
      <c r="A15" s="54"/>
      <c r="B15" s="43" t="s">
        <v>363</v>
      </c>
    </row>
    <row r="16" spans="1:2" ht="15.75" thickBot="1">
      <c r="A16" s="55"/>
      <c r="B16" s="44"/>
    </row>
    <row r="17" spans="1:2" ht="30">
      <c r="A17" s="53" t="s">
        <v>367</v>
      </c>
      <c r="B17" s="35" t="s">
        <v>368</v>
      </c>
    </row>
    <row r="18" spans="1:2">
      <c r="A18" s="54"/>
      <c r="B18" s="35" t="s">
        <v>369</v>
      </c>
    </row>
    <row r="19" spans="1:2" ht="15.75" thickBot="1">
      <c r="A19" s="55"/>
      <c r="B19" s="45" t="s">
        <v>392</v>
      </c>
    </row>
    <row r="20" spans="1:2" ht="30">
      <c r="A20" s="53" t="s">
        <v>372</v>
      </c>
      <c r="B20" s="35" t="s">
        <v>447</v>
      </c>
    </row>
    <row r="21" spans="1:2" ht="30.75" thickBot="1">
      <c r="A21" s="55"/>
      <c r="B21" s="36" t="s">
        <v>448</v>
      </c>
    </row>
  </sheetData>
  <mergeCells count="6">
    <mergeCell ref="A20:A21"/>
    <mergeCell ref="A1:B1"/>
    <mergeCell ref="A3:A7"/>
    <mergeCell ref="A11:A13"/>
    <mergeCell ref="A14:A16"/>
    <mergeCell ref="A17:A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A119A-D137-4E6A-96FA-D2D701B7B52D}">
  <dimension ref="A1:B26"/>
  <sheetViews>
    <sheetView workbookViewId="0">
      <selection sqref="A1:B1"/>
    </sheetView>
  </sheetViews>
  <sheetFormatPr baseColWidth="10" defaultRowHeight="15"/>
  <cols>
    <col min="1" max="1" width="26" customWidth="1"/>
    <col min="2" max="2" width="94" customWidth="1"/>
  </cols>
  <sheetData>
    <row r="1" spans="1:2" ht="63" customHeight="1" thickBot="1">
      <c r="A1" s="56" t="s">
        <v>449</v>
      </c>
      <c r="B1" s="57"/>
    </row>
    <row r="2" spans="1:2" ht="409.6" customHeight="1">
      <c r="A2" s="53" t="s">
        <v>330</v>
      </c>
      <c r="B2" s="61" t="s">
        <v>450</v>
      </c>
    </row>
    <row r="3" spans="1:2" ht="15.75" thickBot="1">
      <c r="A3" s="55"/>
      <c r="B3" s="62"/>
    </row>
    <row r="4" spans="1:2" ht="45.75" thickBot="1">
      <c r="A4" s="39" t="s">
        <v>336</v>
      </c>
      <c r="B4" s="38" t="s">
        <v>451</v>
      </c>
    </row>
    <row r="5" spans="1:2">
      <c r="A5" s="53" t="s">
        <v>348</v>
      </c>
      <c r="B5" s="35" t="s">
        <v>452</v>
      </c>
    </row>
    <row r="6" spans="1:2">
      <c r="A6" s="54"/>
      <c r="B6" s="35" t="s">
        <v>453</v>
      </c>
    </row>
    <row r="7" spans="1:2" ht="15.75" thickBot="1">
      <c r="A7" s="55"/>
      <c r="B7" s="36" t="s">
        <v>454</v>
      </c>
    </row>
    <row r="8" spans="1:2" ht="15.75" thickBot="1">
      <c r="A8" s="39" t="s">
        <v>351</v>
      </c>
      <c r="B8" s="38" t="s">
        <v>455</v>
      </c>
    </row>
    <row r="9" spans="1:2" ht="30">
      <c r="A9" s="53" t="s">
        <v>354</v>
      </c>
      <c r="B9" s="35" t="s">
        <v>456</v>
      </c>
    </row>
    <row r="10" spans="1:2" ht="45">
      <c r="A10" s="54"/>
      <c r="B10" s="35" t="s">
        <v>457</v>
      </c>
    </row>
    <row r="11" spans="1:2" ht="30">
      <c r="A11" s="54"/>
      <c r="B11" s="35" t="s">
        <v>458</v>
      </c>
    </row>
    <row r="12" spans="1:2">
      <c r="A12" s="54"/>
      <c r="B12" s="35" t="s">
        <v>459</v>
      </c>
    </row>
    <row r="13" spans="1:2" ht="30">
      <c r="A13" s="54"/>
      <c r="B13" s="35" t="s">
        <v>460</v>
      </c>
    </row>
    <row r="14" spans="1:2">
      <c r="A14" s="54"/>
      <c r="B14" s="35" t="s">
        <v>461</v>
      </c>
    </row>
    <row r="15" spans="1:2" ht="30">
      <c r="A15" s="54"/>
      <c r="B15" s="35" t="s">
        <v>462</v>
      </c>
    </row>
    <row r="16" spans="1:2" ht="15.75" thickBot="1">
      <c r="A16" s="55"/>
      <c r="B16" s="36" t="s">
        <v>463</v>
      </c>
    </row>
    <row r="17" spans="1:2">
      <c r="A17" s="53" t="s">
        <v>359</v>
      </c>
      <c r="B17" s="43" t="s">
        <v>444</v>
      </c>
    </row>
    <row r="18" spans="1:2">
      <c r="A18" s="54"/>
      <c r="B18" s="43" t="s">
        <v>464</v>
      </c>
    </row>
    <row r="19" spans="1:2" ht="15.75" thickBot="1">
      <c r="A19" s="55"/>
      <c r="B19" s="45" t="s">
        <v>465</v>
      </c>
    </row>
    <row r="20" spans="1:2">
      <c r="A20" s="53" t="s">
        <v>361</v>
      </c>
      <c r="B20" s="43" t="s">
        <v>362</v>
      </c>
    </row>
    <row r="21" spans="1:2">
      <c r="A21" s="54"/>
      <c r="B21" s="43" t="s">
        <v>363</v>
      </c>
    </row>
    <row r="22" spans="1:2" ht="15.75" thickBot="1">
      <c r="A22" s="55"/>
      <c r="B22" s="45" t="s">
        <v>364</v>
      </c>
    </row>
    <row r="23" spans="1:2">
      <c r="A23" s="53" t="s">
        <v>367</v>
      </c>
      <c r="B23" s="35" t="s">
        <v>368</v>
      </c>
    </row>
    <row r="24" spans="1:2">
      <c r="A24" s="54"/>
      <c r="B24" s="35" t="s">
        <v>369</v>
      </c>
    </row>
    <row r="25" spans="1:2" ht="15.75" thickBot="1">
      <c r="A25" s="55"/>
      <c r="B25" s="45" t="s">
        <v>392</v>
      </c>
    </row>
    <row r="26" spans="1:2" ht="15.75" thickBot="1">
      <c r="A26" s="39" t="s">
        <v>372</v>
      </c>
      <c r="B26" s="36" t="s">
        <v>466</v>
      </c>
    </row>
  </sheetData>
  <mergeCells count="8">
    <mergeCell ref="A20:A22"/>
    <mergeCell ref="A23:A25"/>
    <mergeCell ref="A1:B1"/>
    <mergeCell ref="A2:A3"/>
    <mergeCell ref="B2:B3"/>
    <mergeCell ref="A5:A7"/>
    <mergeCell ref="A9:A16"/>
    <mergeCell ref="A17:A1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00E31-CCA4-4066-89E1-B329630BCC45}">
  <dimension ref="A1:B21"/>
  <sheetViews>
    <sheetView workbookViewId="0">
      <selection sqref="A1:B1"/>
    </sheetView>
  </sheetViews>
  <sheetFormatPr baseColWidth="10" defaultRowHeight="15"/>
  <cols>
    <col min="2" max="2" width="68.140625" customWidth="1"/>
  </cols>
  <sheetData>
    <row r="1" spans="1:2" ht="47.25" customHeight="1" thickBot="1">
      <c r="A1" s="56" t="s">
        <v>467</v>
      </c>
      <c r="B1" s="57"/>
    </row>
    <row r="2" spans="1:2" ht="60.75" thickBot="1">
      <c r="A2" s="39" t="s">
        <v>330</v>
      </c>
      <c r="B2" s="38" t="s">
        <v>468</v>
      </c>
    </row>
    <row r="3" spans="1:2">
      <c r="A3" s="53" t="s">
        <v>336</v>
      </c>
      <c r="B3" s="40" t="s">
        <v>469</v>
      </c>
    </row>
    <row r="4" spans="1:2">
      <c r="A4" s="54"/>
      <c r="B4" s="43" t="s">
        <v>470</v>
      </c>
    </row>
    <row r="5" spans="1:2" ht="15.75" thickBot="1">
      <c r="A5" s="55"/>
      <c r="B5" s="45" t="s">
        <v>471</v>
      </c>
    </row>
    <row r="6" spans="1:2" ht="15.75" thickBot="1">
      <c r="A6" s="39" t="s">
        <v>348</v>
      </c>
      <c r="B6" s="44" t="s">
        <v>472</v>
      </c>
    </row>
    <row r="7" spans="1:2" ht="30.75" thickBot="1">
      <c r="A7" s="39" t="s">
        <v>351</v>
      </c>
      <c r="B7" s="44" t="s">
        <v>473</v>
      </c>
    </row>
    <row r="8" spans="1:2" ht="30">
      <c r="A8" s="53" t="s">
        <v>354</v>
      </c>
      <c r="B8" s="43" t="s">
        <v>474</v>
      </c>
    </row>
    <row r="9" spans="1:2" ht="30">
      <c r="A9" s="54"/>
      <c r="B9" s="43" t="s">
        <v>475</v>
      </c>
    </row>
    <row r="10" spans="1:2" ht="30.75" thickBot="1">
      <c r="A10" s="55"/>
      <c r="B10" s="45" t="s">
        <v>476</v>
      </c>
    </row>
    <row r="11" spans="1:2">
      <c r="A11" s="53" t="s">
        <v>359</v>
      </c>
      <c r="B11" s="43" t="s">
        <v>444</v>
      </c>
    </row>
    <row r="12" spans="1:2">
      <c r="A12" s="54"/>
      <c r="B12" s="43" t="s">
        <v>477</v>
      </c>
    </row>
    <row r="13" spans="1:2" ht="15.75" thickBot="1">
      <c r="A13" s="55"/>
      <c r="B13" s="45" t="s">
        <v>478</v>
      </c>
    </row>
    <row r="14" spans="1:2">
      <c r="A14" s="53" t="s">
        <v>361</v>
      </c>
      <c r="B14" s="43" t="s">
        <v>362</v>
      </c>
    </row>
    <row r="15" spans="1:2">
      <c r="A15" s="54"/>
      <c r="B15" s="43" t="s">
        <v>363</v>
      </c>
    </row>
    <row r="16" spans="1:2" ht="15.75" thickBot="1">
      <c r="A16" s="55"/>
      <c r="B16" s="45" t="s">
        <v>364</v>
      </c>
    </row>
    <row r="17" spans="1:2">
      <c r="A17" s="53" t="s">
        <v>367</v>
      </c>
      <c r="B17" s="35" t="s">
        <v>368</v>
      </c>
    </row>
    <row r="18" spans="1:2">
      <c r="A18" s="54"/>
      <c r="B18" s="35" t="s">
        <v>369</v>
      </c>
    </row>
    <row r="19" spans="1:2" ht="15.75" thickBot="1">
      <c r="A19" s="55"/>
      <c r="B19" s="45" t="s">
        <v>392</v>
      </c>
    </row>
    <row r="20" spans="1:2">
      <c r="A20" s="53" t="s">
        <v>372</v>
      </c>
      <c r="B20" s="35" t="s">
        <v>479</v>
      </c>
    </row>
    <row r="21" spans="1:2" ht="15.75" thickBot="1">
      <c r="A21" s="55"/>
      <c r="B21" s="36" t="s">
        <v>480</v>
      </c>
    </row>
  </sheetData>
  <mergeCells count="7">
    <mergeCell ref="A20:A21"/>
    <mergeCell ref="A1:B1"/>
    <mergeCell ref="A3:A5"/>
    <mergeCell ref="A8:A10"/>
    <mergeCell ref="A11:A13"/>
    <mergeCell ref="A14:A16"/>
    <mergeCell ref="A17: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B7C6E-0B8B-4B84-9A54-0E38E9AC4C02}">
  <dimension ref="A1:B23"/>
  <sheetViews>
    <sheetView workbookViewId="0">
      <selection sqref="A1:B1"/>
    </sheetView>
  </sheetViews>
  <sheetFormatPr baseColWidth="10" defaultRowHeight="15"/>
  <cols>
    <col min="1" max="1" width="34.7109375" customWidth="1"/>
    <col min="2" max="2" width="50" customWidth="1"/>
  </cols>
  <sheetData>
    <row r="1" spans="1:2" ht="63" customHeight="1" thickBot="1">
      <c r="A1" s="56" t="s">
        <v>481</v>
      </c>
      <c r="B1" s="57"/>
    </row>
    <row r="2" spans="1:2" ht="75.75" thickBot="1">
      <c r="A2" s="39" t="s">
        <v>330</v>
      </c>
      <c r="B2" s="38" t="s">
        <v>482</v>
      </c>
    </row>
    <row r="3" spans="1:2">
      <c r="A3" s="53" t="s">
        <v>336</v>
      </c>
      <c r="B3" s="40" t="s">
        <v>483</v>
      </c>
    </row>
    <row r="4" spans="1:2" ht="30">
      <c r="A4" s="54"/>
      <c r="B4" s="43" t="s">
        <v>484</v>
      </c>
    </row>
    <row r="5" spans="1:2">
      <c r="A5" s="54"/>
      <c r="B5" s="43" t="s">
        <v>485</v>
      </c>
    </row>
    <row r="6" spans="1:2" ht="30">
      <c r="A6" s="54"/>
      <c r="B6" s="43" t="s">
        <v>486</v>
      </c>
    </row>
    <row r="7" spans="1:2" ht="30.75" thickBot="1">
      <c r="A7" s="55"/>
      <c r="B7" s="45" t="s">
        <v>487</v>
      </c>
    </row>
    <row r="8" spans="1:2" ht="15.75" thickBot="1">
      <c r="A8" s="39" t="s">
        <v>348</v>
      </c>
      <c r="B8" s="44" t="s">
        <v>472</v>
      </c>
    </row>
    <row r="9" spans="1:2" ht="15.75" thickBot="1">
      <c r="A9" s="39" t="s">
        <v>351</v>
      </c>
      <c r="B9" s="44" t="s">
        <v>473</v>
      </c>
    </row>
    <row r="10" spans="1:2" ht="45">
      <c r="A10" s="53" t="s">
        <v>354</v>
      </c>
      <c r="B10" s="43" t="s">
        <v>488</v>
      </c>
    </row>
    <row r="11" spans="1:2" ht="45">
      <c r="A11" s="54"/>
      <c r="B11" s="43" t="s">
        <v>475</v>
      </c>
    </row>
    <row r="12" spans="1:2" ht="45.75" thickBot="1">
      <c r="A12" s="55"/>
      <c r="B12" s="45" t="s">
        <v>476</v>
      </c>
    </row>
    <row r="13" spans="1:2">
      <c r="A13" s="53" t="s">
        <v>359</v>
      </c>
      <c r="B13" s="43" t="s">
        <v>428</v>
      </c>
    </row>
    <row r="14" spans="1:2" ht="15.75" thickBot="1">
      <c r="A14" s="55"/>
      <c r="B14" s="45" t="s">
        <v>489</v>
      </c>
    </row>
    <row r="15" spans="1:2">
      <c r="A15" s="53" t="s">
        <v>361</v>
      </c>
      <c r="B15" s="43" t="s">
        <v>362</v>
      </c>
    </row>
    <row r="16" spans="1:2">
      <c r="A16" s="54"/>
      <c r="B16" s="43" t="s">
        <v>363</v>
      </c>
    </row>
    <row r="17" spans="1:2" ht="15.75" thickBot="1">
      <c r="A17" s="55"/>
      <c r="B17" s="45" t="s">
        <v>364</v>
      </c>
    </row>
    <row r="18" spans="1:2">
      <c r="A18" s="53" t="s">
        <v>367</v>
      </c>
      <c r="B18" s="35" t="s">
        <v>368</v>
      </c>
    </row>
    <row r="19" spans="1:2">
      <c r="A19" s="54"/>
      <c r="B19" s="35" t="s">
        <v>369</v>
      </c>
    </row>
    <row r="20" spans="1:2" ht="15.75" thickBot="1">
      <c r="A20" s="55"/>
      <c r="B20" s="45" t="s">
        <v>392</v>
      </c>
    </row>
    <row r="21" spans="1:2">
      <c r="A21" s="53" t="s">
        <v>372</v>
      </c>
      <c r="B21" s="35" t="s">
        <v>490</v>
      </c>
    </row>
    <row r="22" spans="1:2">
      <c r="A22" s="54"/>
      <c r="B22" s="35" t="s">
        <v>491</v>
      </c>
    </row>
    <row r="23" spans="1:2" ht="15.75" thickBot="1">
      <c r="A23" s="55"/>
      <c r="B23" s="36" t="s">
        <v>492</v>
      </c>
    </row>
  </sheetData>
  <mergeCells count="7">
    <mergeCell ref="A21:A23"/>
    <mergeCell ref="A1:B1"/>
    <mergeCell ref="A3:A7"/>
    <mergeCell ref="A10:A12"/>
    <mergeCell ref="A13:A14"/>
    <mergeCell ref="A15:A17"/>
    <mergeCell ref="A18:A2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83BD6-215B-40C8-9F44-7F180C27ED0C}">
  <dimension ref="A1:B32"/>
  <sheetViews>
    <sheetView workbookViewId="0">
      <selection sqref="A1:B1"/>
    </sheetView>
  </sheetViews>
  <sheetFormatPr baseColWidth="10" defaultRowHeight="15"/>
  <cols>
    <col min="1" max="1" width="25.7109375" customWidth="1"/>
    <col min="2" max="2" width="52.28515625" customWidth="1"/>
  </cols>
  <sheetData>
    <row r="1" spans="1:2" ht="63" customHeight="1" thickBot="1">
      <c r="A1" s="56" t="s">
        <v>493</v>
      </c>
      <c r="B1" s="57"/>
    </row>
    <row r="2" spans="1:2" ht="75.75" thickBot="1">
      <c r="A2" s="39" t="s">
        <v>330</v>
      </c>
      <c r="B2" s="38" t="s">
        <v>494</v>
      </c>
    </row>
    <row r="3" spans="1:2" ht="374.25" customHeight="1">
      <c r="A3" s="53" t="s">
        <v>336</v>
      </c>
      <c r="B3" s="61" t="s">
        <v>495</v>
      </c>
    </row>
    <row r="4" spans="1:2" ht="15.75" thickBot="1">
      <c r="A4" s="55"/>
      <c r="B4" s="62"/>
    </row>
    <row r="5" spans="1:2">
      <c r="A5" s="53" t="s">
        <v>348</v>
      </c>
      <c r="B5" s="35" t="s">
        <v>496</v>
      </c>
    </row>
    <row r="6" spans="1:2">
      <c r="A6" s="54"/>
      <c r="B6" s="35" t="s">
        <v>497</v>
      </c>
    </row>
    <row r="7" spans="1:2" ht="30.75" thickBot="1">
      <c r="A7" s="55"/>
      <c r="B7" s="45" t="s">
        <v>498</v>
      </c>
    </row>
    <row r="8" spans="1:2" ht="15.75" thickBot="1">
      <c r="A8" s="39" t="s">
        <v>351</v>
      </c>
      <c r="B8" s="44" t="s">
        <v>499</v>
      </c>
    </row>
    <row r="9" spans="1:2" ht="30">
      <c r="A9" s="53" t="s">
        <v>354</v>
      </c>
      <c r="B9" s="35" t="s">
        <v>500</v>
      </c>
    </row>
    <row r="10" spans="1:2" ht="30">
      <c r="A10" s="54"/>
      <c r="B10" s="35" t="s">
        <v>501</v>
      </c>
    </row>
    <row r="11" spans="1:2" ht="45">
      <c r="A11" s="54"/>
      <c r="B11" s="35" t="s">
        <v>502</v>
      </c>
    </row>
    <row r="12" spans="1:2" ht="30">
      <c r="A12" s="54"/>
      <c r="B12" s="35" t="s">
        <v>503</v>
      </c>
    </row>
    <row r="13" spans="1:2">
      <c r="A13" s="54"/>
      <c r="B13" s="35" t="s">
        <v>504</v>
      </c>
    </row>
    <row r="14" spans="1:2" ht="45">
      <c r="A14" s="54"/>
      <c r="B14" s="35" t="s">
        <v>505</v>
      </c>
    </row>
    <row r="15" spans="1:2">
      <c r="A15" s="54"/>
      <c r="B15" s="35" t="s">
        <v>506</v>
      </c>
    </row>
    <row r="16" spans="1:2" ht="45">
      <c r="A16" s="54"/>
      <c r="B16" s="35" t="s">
        <v>507</v>
      </c>
    </row>
    <row r="17" spans="1:2" ht="30.75" thickBot="1">
      <c r="A17" s="55"/>
      <c r="B17" s="36" t="s">
        <v>508</v>
      </c>
    </row>
    <row r="18" spans="1:2">
      <c r="A18" s="53" t="s">
        <v>359</v>
      </c>
      <c r="B18" s="43" t="s">
        <v>509</v>
      </c>
    </row>
    <row r="19" spans="1:2">
      <c r="A19" s="54"/>
      <c r="B19" s="43" t="s">
        <v>445</v>
      </c>
    </row>
    <row r="20" spans="1:2" ht="30.75" thickBot="1">
      <c r="A20" s="55"/>
      <c r="B20" s="45" t="s">
        <v>510</v>
      </c>
    </row>
    <row r="21" spans="1:2">
      <c r="A21" s="53" t="s">
        <v>361</v>
      </c>
      <c r="B21" s="35" t="s">
        <v>362</v>
      </c>
    </row>
    <row r="22" spans="1:2">
      <c r="A22" s="54"/>
      <c r="B22" s="35" t="s">
        <v>363</v>
      </c>
    </row>
    <row r="23" spans="1:2">
      <c r="A23" s="54"/>
      <c r="B23" s="35" t="s">
        <v>364</v>
      </c>
    </row>
    <row r="24" spans="1:2">
      <c r="A24" s="54"/>
      <c r="B24" s="35" t="s">
        <v>365</v>
      </c>
    </row>
    <row r="25" spans="1:2" ht="15.75" thickBot="1">
      <c r="A25" s="55"/>
      <c r="B25" s="45" t="s">
        <v>366</v>
      </c>
    </row>
    <row r="26" spans="1:2">
      <c r="A26" s="53" t="s">
        <v>367</v>
      </c>
      <c r="B26" s="35" t="s">
        <v>368</v>
      </c>
    </row>
    <row r="27" spans="1:2">
      <c r="A27" s="54"/>
      <c r="B27" s="35" t="s">
        <v>369</v>
      </c>
    </row>
    <row r="28" spans="1:2">
      <c r="A28" s="54"/>
      <c r="B28" s="43" t="s">
        <v>392</v>
      </c>
    </row>
    <row r="29" spans="1:2" ht="15.75" thickBot="1">
      <c r="A29" s="55"/>
      <c r="B29" s="45" t="s">
        <v>371</v>
      </c>
    </row>
    <row r="30" spans="1:2">
      <c r="A30" s="53" t="s">
        <v>372</v>
      </c>
      <c r="B30" s="35" t="s">
        <v>490</v>
      </c>
    </row>
    <row r="31" spans="1:2">
      <c r="A31" s="54"/>
      <c r="B31" s="35" t="s">
        <v>511</v>
      </c>
    </row>
    <row r="32" spans="1:2" ht="15.75" thickBot="1">
      <c r="A32" s="55"/>
      <c r="B32" s="36" t="s">
        <v>512</v>
      </c>
    </row>
  </sheetData>
  <mergeCells count="9">
    <mergeCell ref="A21:A25"/>
    <mergeCell ref="A26:A29"/>
    <mergeCell ref="A30:A32"/>
    <mergeCell ref="A1:B1"/>
    <mergeCell ref="A3:A4"/>
    <mergeCell ref="B3:B4"/>
    <mergeCell ref="A5:A7"/>
    <mergeCell ref="A9:A17"/>
    <mergeCell ref="A18:A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Propuesta de proyectos - P1 </vt:lpstr>
      <vt:lpstr>Propuesta de proyectos - P2</vt:lpstr>
      <vt:lpstr>Propuesta de proyectos - P3</vt:lpstr>
      <vt:lpstr>Propuesta de proyectos - P4</vt:lpstr>
      <vt:lpstr>Propuesta de proyectos - P5</vt:lpstr>
      <vt:lpstr>Propuesta de proyectos - P6</vt:lpstr>
      <vt:lpstr>Propuesta de proyectos - P7</vt:lpstr>
      <vt:lpstr>Propuesta de proyectos - P8</vt:lpstr>
      <vt:lpstr>Propuesta de proyectos - P9</vt:lpstr>
      <vt:lpstr>Propuesta de proyectos - P10</vt:lpstr>
      <vt:lpstr>Propuesta de proyectos - P11</vt:lpstr>
      <vt:lpstr>Propuesta de proyectos - P12</vt:lpstr>
      <vt:lpstr>Propuesto de proyectos - P13</vt:lpstr>
      <vt:lpstr>Análisis Diferencial ISO 27002</vt:lpstr>
      <vt:lpstr>Planificación</vt:lpstr>
      <vt:lpstr>Resultados Madurez</vt:lpstr>
      <vt:lpstr>Resultados Controles Impl</vt:lpstr>
      <vt:lpstr>'Propuesta de proyectos - P4'!_Hlk39054210</vt:lpstr>
      <vt:lpstr>'Propuesta de proyectos - P2'!_Hlk39054264</vt:lpstr>
      <vt:lpstr>'Propuesta de proyectos - P2'!_Hlk39083984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Belen Rayo</dc:creator>
  <cp:lastModifiedBy>MARIA BELEN RAYO LANZAS</cp:lastModifiedBy>
  <dcterms:created xsi:type="dcterms:W3CDTF">2014-05-20T14:41:13Z</dcterms:created>
  <dcterms:modified xsi:type="dcterms:W3CDTF">2020-05-27T18:41:04Z</dcterms:modified>
</cp:coreProperties>
</file>